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iusg\Documents\Visi darbai nuo 2020-02\JST\Paskirstymo tvarka\"/>
    </mc:Choice>
  </mc:AlternateContent>
  <xr:revisionPtr revIDLastSave="0" documentId="8_{C9717FAE-9302-4BC7-A2CF-9CFDB54138DE}" xr6:coauthVersionLast="45" xr6:coauthVersionMax="45" xr10:uidLastSave="{00000000-0000-0000-0000-000000000000}"/>
  <bookViews>
    <workbookView xWindow="-120" yWindow="-120" windowWidth="29040" windowHeight="15840" xr2:uid="{E149B4AB-92DA-4F15-915A-83038BEF08C3}"/>
  </bookViews>
  <sheets>
    <sheet name="2021-2022 m. JST konkursu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H3" i="1"/>
  <c r="I3" i="1"/>
  <c r="J3" i="1" s="1"/>
  <c r="F4" i="1"/>
  <c r="F8" i="1" s="1"/>
  <c r="H4" i="1"/>
  <c r="I4" i="1" s="1"/>
  <c r="J4" i="1" s="1"/>
  <c r="G4" i="1" s="1"/>
  <c r="F5" i="1"/>
  <c r="H5" i="1"/>
  <c r="I5" i="1"/>
  <c r="J5" i="1" s="1"/>
  <c r="G5" i="1" s="1"/>
  <c r="F6" i="1"/>
  <c r="H6" i="1"/>
  <c r="I6" i="1" s="1"/>
  <c r="J6" i="1" s="1"/>
  <c r="G6" i="1" s="1"/>
  <c r="F7" i="1"/>
  <c r="H7" i="1"/>
  <c r="I7" i="1"/>
  <c r="J7" i="1" s="1"/>
  <c r="G7" i="1" s="1"/>
  <c r="B8" i="1"/>
  <c r="D8" i="1"/>
  <c r="E8" i="1"/>
  <c r="E9" i="1"/>
  <c r="E12" i="1"/>
  <c r="F12" i="1"/>
  <c r="F20" i="1" s="1"/>
  <c r="H12" i="1"/>
  <c r="I12" i="1" s="1"/>
  <c r="J12" i="1" s="1"/>
  <c r="F13" i="1"/>
  <c r="H13" i="1"/>
  <c r="I13" i="1"/>
  <c r="J13" i="1" s="1"/>
  <c r="G13" i="1" s="1"/>
  <c r="F14" i="1"/>
  <c r="H14" i="1"/>
  <c r="I14" i="1" s="1"/>
  <c r="J14" i="1" s="1"/>
  <c r="G14" i="1" s="1"/>
  <c r="F15" i="1"/>
  <c r="H15" i="1"/>
  <c r="I15" i="1"/>
  <c r="J15" i="1" s="1"/>
  <c r="G15" i="1" s="1"/>
  <c r="F16" i="1"/>
  <c r="H16" i="1"/>
  <c r="I16" i="1" s="1"/>
  <c r="J16" i="1" s="1"/>
  <c r="G16" i="1" s="1"/>
  <c r="F17" i="1"/>
  <c r="H17" i="1"/>
  <c r="I17" i="1"/>
  <c r="J17" i="1" s="1"/>
  <c r="G17" i="1" s="1"/>
  <c r="F18" i="1"/>
  <c r="H18" i="1"/>
  <c r="I18" i="1" s="1"/>
  <c r="J18" i="1" s="1"/>
  <c r="G18" i="1" s="1"/>
  <c r="F19" i="1"/>
  <c r="H19" i="1"/>
  <c r="I19" i="1"/>
  <c r="J19" i="1" s="1"/>
  <c r="G19" i="1" s="1"/>
  <c r="B20" i="1"/>
  <c r="D20" i="1"/>
  <c r="E20" i="1"/>
  <c r="F23" i="1"/>
  <c r="F30" i="1" s="1"/>
  <c r="H23" i="1"/>
  <c r="I23" i="1" s="1"/>
  <c r="J23" i="1" s="1"/>
  <c r="E24" i="1"/>
  <c r="F24" i="1"/>
  <c r="H24" i="1"/>
  <c r="I24" i="1" s="1"/>
  <c r="J24" i="1" s="1"/>
  <c r="G24" i="1" s="1"/>
  <c r="F25" i="1"/>
  <c r="H25" i="1"/>
  <c r="I25" i="1"/>
  <c r="J25" i="1" s="1"/>
  <c r="G25" i="1" s="1"/>
  <c r="F26" i="1"/>
  <c r="H26" i="1"/>
  <c r="I26" i="1" s="1"/>
  <c r="J26" i="1" s="1"/>
  <c r="G26" i="1" s="1"/>
  <c r="F27" i="1"/>
  <c r="H27" i="1"/>
  <c r="I27" i="1"/>
  <c r="J27" i="1" s="1"/>
  <c r="G27" i="1" s="1"/>
  <c r="F28" i="1"/>
  <c r="H28" i="1"/>
  <c r="I28" i="1" s="1"/>
  <c r="J28" i="1" s="1"/>
  <c r="G28" i="1" s="1"/>
  <c r="F29" i="1"/>
  <c r="H29" i="1"/>
  <c r="I29" i="1"/>
  <c r="J29" i="1" s="1"/>
  <c r="G29" i="1" s="1"/>
  <c r="B30" i="1"/>
  <c r="D30" i="1"/>
  <c r="E30" i="1"/>
  <c r="F33" i="1"/>
  <c r="H33" i="1"/>
  <c r="I33" i="1" s="1"/>
  <c r="J33" i="1" s="1"/>
  <c r="F34" i="1"/>
  <c r="H34" i="1"/>
  <c r="I34" i="1"/>
  <c r="J34" i="1" s="1"/>
  <c r="G34" i="1" s="1"/>
  <c r="F35" i="1"/>
  <c r="H35" i="1"/>
  <c r="I35" i="1" s="1"/>
  <c r="J35" i="1" s="1"/>
  <c r="G35" i="1" s="1"/>
  <c r="F36" i="1"/>
  <c r="H36" i="1"/>
  <c r="I36" i="1"/>
  <c r="J36" i="1" s="1"/>
  <c r="G36" i="1" s="1"/>
  <c r="F37" i="1"/>
  <c r="H37" i="1"/>
  <c r="I37" i="1" s="1"/>
  <c r="J37" i="1" s="1"/>
  <c r="G37" i="1" s="1"/>
  <c r="B38" i="1"/>
  <c r="D38" i="1"/>
  <c r="E38" i="1"/>
  <c r="F38" i="1"/>
  <c r="F41" i="1"/>
  <c r="H41" i="1"/>
  <c r="I41" i="1"/>
  <c r="J41" i="1" s="1"/>
  <c r="F42" i="1"/>
  <c r="H42" i="1"/>
  <c r="I42" i="1" s="1"/>
  <c r="J42" i="1" s="1"/>
  <c r="G42" i="1" s="1"/>
  <c r="F43" i="1"/>
  <c r="H43" i="1"/>
  <c r="I43" i="1"/>
  <c r="J43" i="1" s="1"/>
  <c r="G43" i="1" s="1"/>
  <c r="F44" i="1"/>
  <c r="H44" i="1"/>
  <c r="I44" i="1" s="1"/>
  <c r="J44" i="1" s="1"/>
  <c r="G44" i="1" s="1"/>
  <c r="F45" i="1"/>
  <c r="H45" i="1"/>
  <c r="I45" i="1"/>
  <c r="J45" i="1" s="1"/>
  <c r="G45" i="1" s="1"/>
  <c r="F46" i="1"/>
  <c r="H46" i="1"/>
  <c r="I46" i="1" s="1"/>
  <c r="J46" i="1" s="1"/>
  <c r="G46" i="1" s="1"/>
  <c r="B47" i="1"/>
  <c r="D47" i="1"/>
  <c r="E47" i="1"/>
  <c r="F47" i="1"/>
  <c r="F50" i="1"/>
  <c r="H50" i="1"/>
  <c r="I50" i="1"/>
  <c r="J50" i="1" s="1"/>
  <c r="F51" i="1"/>
  <c r="F57" i="1" s="1"/>
  <c r="H51" i="1"/>
  <c r="I51" i="1" s="1"/>
  <c r="J51" i="1" s="1"/>
  <c r="G51" i="1" s="1"/>
  <c r="F52" i="1"/>
  <c r="H52" i="1"/>
  <c r="I52" i="1"/>
  <c r="J52" i="1" s="1"/>
  <c r="G52" i="1" s="1"/>
  <c r="F53" i="1"/>
  <c r="H53" i="1"/>
  <c r="I53" i="1" s="1"/>
  <c r="J53" i="1" s="1"/>
  <c r="G53" i="1" s="1"/>
  <c r="F54" i="1"/>
  <c r="H54" i="1"/>
  <c r="I54" i="1"/>
  <c r="J54" i="1" s="1"/>
  <c r="G54" i="1" s="1"/>
  <c r="F55" i="1"/>
  <c r="H55" i="1"/>
  <c r="I55" i="1" s="1"/>
  <c r="J55" i="1" s="1"/>
  <c r="G55" i="1" s="1"/>
  <c r="F56" i="1"/>
  <c r="H56" i="1"/>
  <c r="I56" i="1"/>
  <c r="J56" i="1" s="1"/>
  <c r="G56" i="1" s="1"/>
  <c r="B57" i="1"/>
  <c r="D57" i="1"/>
  <c r="E57" i="1"/>
  <c r="F60" i="1"/>
  <c r="F64" i="1" s="1"/>
  <c r="H60" i="1"/>
  <c r="I60" i="1" s="1"/>
  <c r="J60" i="1" s="1"/>
  <c r="F61" i="1"/>
  <c r="H61" i="1"/>
  <c r="I61" i="1"/>
  <c r="J61" i="1" s="1"/>
  <c r="G61" i="1" s="1"/>
  <c r="F62" i="1"/>
  <c r="H62" i="1"/>
  <c r="I62" i="1" s="1"/>
  <c r="J62" i="1" s="1"/>
  <c r="G62" i="1" s="1"/>
  <c r="F63" i="1"/>
  <c r="H63" i="1"/>
  <c r="I63" i="1"/>
  <c r="J63" i="1" s="1"/>
  <c r="G63" i="1" s="1"/>
  <c r="B64" i="1"/>
  <c r="D64" i="1"/>
  <c r="E64" i="1"/>
  <c r="F67" i="1"/>
  <c r="F71" i="1" s="1"/>
  <c r="H67" i="1"/>
  <c r="I67" i="1" s="1"/>
  <c r="J67" i="1" s="1"/>
  <c r="F68" i="1"/>
  <c r="G68" i="1"/>
  <c r="H68" i="1"/>
  <c r="I68" i="1"/>
  <c r="J68" i="1" s="1"/>
  <c r="F69" i="1"/>
  <c r="H69" i="1"/>
  <c r="I69" i="1" s="1"/>
  <c r="J69" i="1"/>
  <c r="G69" i="1" s="1"/>
  <c r="F70" i="1"/>
  <c r="H70" i="1"/>
  <c r="I70" i="1"/>
  <c r="J70" i="1" s="1"/>
  <c r="G70" i="1" s="1"/>
  <c r="B71" i="1"/>
  <c r="D71" i="1"/>
  <c r="E71" i="1"/>
  <c r="F74" i="1"/>
  <c r="H74" i="1"/>
  <c r="I74" i="1" s="1"/>
  <c r="J74" i="1" s="1"/>
  <c r="F75" i="1"/>
  <c r="H75" i="1"/>
  <c r="I75" i="1"/>
  <c r="J75" i="1" s="1"/>
  <c r="G75" i="1" s="1"/>
  <c r="F76" i="1"/>
  <c r="H76" i="1"/>
  <c r="I76" i="1" s="1"/>
  <c r="J76" i="1" s="1"/>
  <c r="G76" i="1" s="1"/>
  <c r="F77" i="1"/>
  <c r="G77" i="1"/>
  <c r="H77" i="1"/>
  <c r="I77" i="1"/>
  <c r="J77" i="1" s="1"/>
  <c r="F78" i="1"/>
  <c r="H78" i="1"/>
  <c r="I78" i="1" s="1"/>
  <c r="J78" i="1" s="1"/>
  <c r="G78" i="1" s="1"/>
  <c r="F79" i="1"/>
  <c r="H79" i="1"/>
  <c r="I79" i="1"/>
  <c r="J79" i="1" s="1"/>
  <c r="G79" i="1" s="1"/>
  <c r="B80" i="1"/>
  <c r="D80" i="1"/>
  <c r="E80" i="1"/>
  <c r="E83" i="1"/>
  <c r="E91" i="1" s="1"/>
  <c r="F83" i="1"/>
  <c r="H83" i="1"/>
  <c r="I83" i="1"/>
  <c r="J83" i="1" s="1"/>
  <c r="G83" i="1" s="1"/>
  <c r="F84" i="1"/>
  <c r="H84" i="1"/>
  <c r="I84" i="1" s="1"/>
  <c r="J84" i="1"/>
  <c r="G84" i="1" s="1"/>
  <c r="F85" i="1"/>
  <c r="H85" i="1"/>
  <c r="I85" i="1"/>
  <c r="J85" i="1" s="1"/>
  <c r="G85" i="1" s="1"/>
  <c r="F86" i="1"/>
  <c r="F91" i="1" s="1"/>
  <c r="H86" i="1"/>
  <c r="I86" i="1" s="1"/>
  <c r="J86" i="1"/>
  <c r="G86" i="1" s="1"/>
  <c r="F87" i="1"/>
  <c r="G87" i="1"/>
  <c r="H87" i="1"/>
  <c r="I87" i="1"/>
  <c r="J87" i="1" s="1"/>
  <c r="F88" i="1"/>
  <c r="H88" i="1"/>
  <c r="I88" i="1" s="1"/>
  <c r="J88" i="1" s="1"/>
  <c r="F89" i="1"/>
  <c r="G89" i="1"/>
  <c r="H89" i="1"/>
  <c r="I89" i="1"/>
  <c r="J89" i="1" s="1"/>
  <c r="F90" i="1"/>
  <c r="H90" i="1"/>
  <c r="I90" i="1" s="1"/>
  <c r="J90" i="1"/>
  <c r="G90" i="1" s="1"/>
  <c r="B91" i="1"/>
  <c r="D91" i="1"/>
  <c r="J80" i="1" l="1"/>
  <c r="G74" i="1"/>
  <c r="G80" i="1" s="1"/>
  <c r="G88" i="1"/>
  <c r="G91" i="1" s="1"/>
  <c r="G92" i="1" s="1"/>
  <c r="J91" i="1"/>
  <c r="J92" i="1" s="1"/>
  <c r="G23" i="1"/>
  <c r="G30" i="1" s="1"/>
  <c r="J30" i="1"/>
  <c r="G3" i="1"/>
  <c r="G8" i="1" s="1"/>
  <c r="J8" i="1"/>
  <c r="G12" i="1"/>
  <c r="G20" i="1" s="1"/>
  <c r="J20" i="1"/>
  <c r="G60" i="1"/>
  <c r="G64" i="1" s="1"/>
  <c r="J64" i="1"/>
  <c r="J57" i="1"/>
  <c r="G50" i="1"/>
  <c r="G57" i="1" s="1"/>
  <c r="G33" i="1"/>
  <c r="G38" i="1" s="1"/>
  <c r="J38" i="1"/>
  <c r="F80" i="1"/>
  <c r="G67" i="1"/>
  <c r="G71" i="1" s="1"/>
  <c r="J71" i="1"/>
  <c r="G41" i="1"/>
  <c r="G47" i="1" s="1"/>
  <c r="J47" i="1"/>
</calcChain>
</file>

<file path=xl/sharedStrings.xml><?xml version="1.0" encoding="utf-8"?>
<sst xmlns="http://schemas.openxmlformats.org/spreadsheetml/2006/main" count="171" uniqueCount="82">
  <si>
    <t>Iš viso</t>
  </si>
  <si>
    <t>Trakų rajono savivaldybė</t>
  </si>
  <si>
    <t>Šalčininkų rajono savivaldybė</t>
  </si>
  <si>
    <t>Ukmergės rajono savivaldybė</t>
  </si>
  <si>
    <t>Vilniaus rajono savivaldybė</t>
  </si>
  <si>
    <t>Elektrėnų savivaldybė</t>
  </si>
  <si>
    <t>Širvintų rajono savivaldybė</t>
  </si>
  <si>
    <t>Švenčionių rajono savivaldybė</t>
  </si>
  <si>
    <t>Vilniaus miesto savivaldybė</t>
  </si>
  <si>
    <t>Pagal skaiciavimus suma</t>
  </si>
  <si>
    <t>Pagal skaiciavimus proc.</t>
  </si>
  <si>
    <t>Kitų sav.</t>
  </si>
  <si>
    <t>Didžiųjų savivaldybių</t>
  </si>
  <si>
    <t>Bendras biudžetas</t>
  </si>
  <si>
    <t xml:space="preserve">Vilniaus </t>
  </si>
  <si>
    <t>Visagino sav.</t>
  </si>
  <si>
    <t>Zarasų rajono savivaldybė</t>
  </si>
  <si>
    <t>Molėtų rajono savivaldybė</t>
  </si>
  <si>
    <t>Ignalinos rajono savivaldybė</t>
  </si>
  <si>
    <t>Utenos rajono savivaldybė</t>
  </si>
  <si>
    <t>Anykščių rajono savivaldybė</t>
  </si>
  <si>
    <t>Utenos</t>
  </si>
  <si>
    <t>Telšių rajono savivaldybė</t>
  </si>
  <si>
    <t>Rietavo savivaldybė</t>
  </si>
  <si>
    <t>Plungės rajono savivaldybė</t>
  </si>
  <si>
    <t>Mažeikių rajono savivaldybė</t>
  </si>
  <si>
    <t>Telšių</t>
  </si>
  <si>
    <t>Tauragės rajono savivaldybė</t>
  </si>
  <si>
    <t>Šilalės rajono savivaldybė</t>
  </si>
  <si>
    <t>Pagėgių savivaldybė</t>
  </si>
  <si>
    <t>Jurbarko rajono savivaldybė</t>
  </si>
  <si>
    <t>Tauragės</t>
  </si>
  <si>
    <t>Šiaulių rajono savivaldybė</t>
  </si>
  <si>
    <t>Kelmės rajono savivaldybė</t>
  </si>
  <si>
    <t>Joniškio rajono savivaldybė</t>
  </si>
  <si>
    <t>Radviliškio rajono savivaldybė</t>
  </si>
  <si>
    <t>Šiaulių miesto savivaldybė</t>
  </si>
  <si>
    <t>Akmenės rajono savivaldybė</t>
  </si>
  <si>
    <t>Pakruojo rajono savivaldybė</t>
  </si>
  <si>
    <t>Šiaulių</t>
  </si>
  <si>
    <t>Pasvalio rajono savivaldybė</t>
  </si>
  <si>
    <t>Panevėžio rajono savivaldybė</t>
  </si>
  <si>
    <t>Biržų rajono savivaldybė</t>
  </si>
  <si>
    <t>Kupiškio rajono savivaldybė</t>
  </si>
  <si>
    <t>Rokiškio rajono savivaldybė</t>
  </si>
  <si>
    <t>Panevėžio miesto savivaldybė</t>
  </si>
  <si>
    <t>Panevėžio</t>
  </si>
  <si>
    <t>Kazlų Rūdos savivaldybė</t>
  </si>
  <si>
    <t>Kalvarijos savivaldybė</t>
  </si>
  <si>
    <t>Vilkaviškio rajono savivaldybė</t>
  </si>
  <si>
    <t>Šakių rajono savivaldybė</t>
  </si>
  <si>
    <t>Marijampolės savivaldybė</t>
  </si>
  <si>
    <t>Marijampolės</t>
  </si>
  <si>
    <t>Palangos miesto savivaldybė</t>
  </si>
  <si>
    <t>Skuodo rajono savivaldybė</t>
  </si>
  <si>
    <t>Neringos savivaldybė</t>
  </si>
  <si>
    <t>Kretingos rajono savivaldybė</t>
  </si>
  <si>
    <t>Šilutės rajono savivaldybė</t>
  </si>
  <si>
    <t>Klaipėdos miesto savivaldybė</t>
  </si>
  <si>
    <t>Klaipėdos rajono savivaldybė</t>
  </si>
  <si>
    <t>Klaipėdos</t>
  </si>
  <si>
    <t>Prienų rajono savivaldybė</t>
  </si>
  <si>
    <t>Raseinių rajono savivaldybė</t>
  </si>
  <si>
    <t>Birštono savivaldybė</t>
  </si>
  <si>
    <t>Jonavos rajono savivaldybė</t>
  </si>
  <si>
    <t>Kaišiadorių rajono savivaldybė</t>
  </si>
  <si>
    <t>Kėdainių rajono savivaldybė</t>
  </si>
  <si>
    <t>Kauno rajono savivaldybė</t>
  </si>
  <si>
    <t>Kauno miesto savivaldybė</t>
  </si>
  <si>
    <t>Kauno</t>
  </si>
  <si>
    <t>Varėnos rajono savivaldybė</t>
  </si>
  <si>
    <t>Alytaus rajono savivaldybė</t>
  </si>
  <si>
    <t>Lazdijų rajono savivaldybė</t>
  </si>
  <si>
    <t>Alytaus miesto savivaldybė</t>
  </si>
  <si>
    <t>Druskininkų savivaldybė</t>
  </si>
  <si>
    <t>Alytaus</t>
  </si>
  <si>
    <t xml:space="preserve">Metinis finansuojamų JST savanorių skaičius </t>
  </si>
  <si>
    <t>Metinis finansuojamų JST savanorių skaičius</t>
  </si>
  <si>
    <t>Metinė savivaldybei skiriama suma</t>
  </si>
  <si>
    <t>Visam konkursui</t>
  </si>
  <si>
    <t>Jaunų žmonių skaičius savivaldybėje</t>
  </si>
  <si>
    <t xml:space="preserve">Jaunų žmonių skaičius Lietuvos Respublikoje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</si>
</sst>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" fontId="0" fillId="0" borderId="0" xfId="0" applyNumberFormat="1"/>
    <xf numFmtId="0" fontId="2" fillId="0" borderId="0" xfId="0" applyFont="1"/>
    <xf numFmtId="0" fontId="0" fillId="0" borderId="0" xfId="0" applyAlignment="1">
      <alignment horizontal="center" wrapText="1"/>
    </xf>
    <xf numFmtId="3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 wrapText="1"/>
    </xf>
    <xf numFmtId="3" fontId="0" fillId="5" borderId="1" xfId="0" applyNumberForma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 wrapText="1"/>
    </xf>
    <xf numFmtId="1" fontId="0" fillId="6" borderId="1" xfId="0" applyNumberForma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 wrapText="1"/>
    </xf>
    <xf numFmtId="3" fontId="0" fillId="7" borderId="1" xfId="0" applyNumberForma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 wrapText="1"/>
    </xf>
    <xf numFmtId="1" fontId="0" fillId="8" borderId="1" xfId="0" applyNumberFormat="1" applyFill="1" applyBorder="1" applyAlignment="1">
      <alignment vertical="center"/>
    </xf>
    <xf numFmtId="3" fontId="0" fillId="8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1" fontId="2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 wrapText="1"/>
    </xf>
    <xf numFmtId="1" fontId="2" fillId="9" borderId="1" xfId="0" applyNumberFormat="1" applyFon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vertical="center"/>
    </xf>
    <xf numFmtId="3" fontId="0" fillId="9" borderId="1" xfId="0" applyNumberForma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vertical="center"/>
    </xf>
    <xf numFmtId="3" fontId="0" fillId="2" borderId="2" xfId="0" applyNumberFormat="1" applyFill="1" applyBorder="1" applyAlignment="1">
      <alignment vertical="center" wrapText="1"/>
    </xf>
    <xf numFmtId="164" fontId="0" fillId="2" borderId="1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" fontId="0" fillId="8" borderId="1" xfId="0" applyNumberFormat="1" applyFill="1" applyBorder="1" applyAlignment="1">
      <alignment vertical="center" wrapText="1"/>
    </xf>
    <xf numFmtId="1" fontId="3" fillId="8" borderId="1" xfId="0" applyNumberFormat="1" applyFon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vertical="center" wrapText="1"/>
    </xf>
    <xf numFmtId="1" fontId="0" fillId="5" borderId="1" xfId="0" applyNumberForma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vertical="center" wrapText="1"/>
    </xf>
    <xf numFmtId="1" fontId="0" fillId="4" borderId="1" xfId="0" applyNumberForma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vertical="center" wrapText="1"/>
    </xf>
    <xf numFmtId="1" fontId="0" fillId="3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23E1F-5304-4A27-BD68-45FDE09197AE}">
  <dimension ref="A2:J99"/>
  <sheetViews>
    <sheetView tabSelected="1" topLeftCell="A68" zoomScaleNormal="100" workbookViewId="0">
      <selection activeCell="L90" sqref="L90"/>
    </sheetView>
  </sheetViews>
  <sheetFormatPr defaultColWidth="8.85546875" defaultRowHeight="15" x14ac:dyDescent="0.25"/>
  <cols>
    <col min="1" max="1" width="27.7109375" customWidth="1"/>
    <col min="2" max="2" width="19" customWidth="1"/>
    <col min="3" max="3" width="15.7109375" customWidth="1"/>
    <col min="4" max="4" width="5.42578125" hidden="1" customWidth="1"/>
    <col min="5" max="5" width="0.140625" hidden="1" customWidth="1"/>
    <col min="6" max="6" width="5.7109375" style="2" hidden="1" customWidth="1"/>
    <col min="7" max="7" width="13.28515625" customWidth="1"/>
    <col min="8" max="8" width="9.85546875" hidden="1" customWidth="1"/>
    <col min="9" max="9" width="12.7109375" hidden="1" customWidth="1"/>
    <col min="10" max="10" width="14.42578125" style="1" customWidth="1"/>
    <col min="12" max="12" width="24.85546875" customWidth="1"/>
  </cols>
  <sheetData>
    <row r="2" spans="1:10" ht="82.5" customHeight="1" x14ac:dyDescent="0.25">
      <c r="A2" s="7" t="s">
        <v>75</v>
      </c>
      <c r="B2" s="17" t="s">
        <v>80</v>
      </c>
      <c r="C2" s="17" t="s">
        <v>81</v>
      </c>
      <c r="D2" s="17" t="s">
        <v>13</v>
      </c>
      <c r="E2" s="17" t="s">
        <v>12</v>
      </c>
      <c r="F2" s="7" t="s">
        <v>11</v>
      </c>
      <c r="G2" s="17" t="s">
        <v>78</v>
      </c>
      <c r="H2" s="17" t="s">
        <v>10</v>
      </c>
      <c r="I2" s="17" t="s">
        <v>9</v>
      </c>
      <c r="J2" s="16" t="s">
        <v>76</v>
      </c>
    </row>
    <row r="3" spans="1:10" x14ac:dyDescent="0.25">
      <c r="A3" s="7" t="s">
        <v>74</v>
      </c>
      <c r="B3" s="14">
        <v>3122</v>
      </c>
      <c r="C3" s="118">
        <v>330807</v>
      </c>
      <c r="D3" s="117">
        <v>351</v>
      </c>
      <c r="E3" s="119"/>
      <c r="F3" s="115">
        <f>B3/C3*D3</f>
        <v>3.3125719830596085</v>
      </c>
      <c r="G3" s="6">
        <f>348*J3</f>
        <v>1044</v>
      </c>
      <c r="H3" s="6">
        <f>B3*100/330807</f>
        <v>0.94375270172638426</v>
      </c>
      <c r="I3" s="6">
        <f>H3*127419/100</f>
        <v>1202.5202550127415</v>
      </c>
      <c r="J3" s="114">
        <f>INT(I3/348)</f>
        <v>3</v>
      </c>
    </row>
    <row r="4" spans="1:10" x14ac:dyDescent="0.25">
      <c r="A4" s="7" t="s">
        <v>73</v>
      </c>
      <c r="B4" s="14">
        <v>8800</v>
      </c>
      <c r="C4" s="118">
        <v>330807</v>
      </c>
      <c r="D4" s="117">
        <v>351</v>
      </c>
      <c r="E4" s="116"/>
      <c r="F4" s="115">
        <f>B4/C4*D4</f>
        <v>9.3371663840245223</v>
      </c>
      <c r="G4" s="6">
        <f>348*J4</f>
        <v>3132</v>
      </c>
      <c r="H4" s="6">
        <f>B4*100/330807</f>
        <v>2.6601613629699492</v>
      </c>
      <c r="I4" s="6">
        <f>H4*127419/100</f>
        <v>3389.5510070826795</v>
      </c>
      <c r="J4" s="114">
        <f>INT(I4/348)</f>
        <v>9</v>
      </c>
    </row>
    <row r="5" spans="1:10" x14ac:dyDescent="0.25">
      <c r="A5" s="7" t="s">
        <v>72</v>
      </c>
      <c r="B5" s="14">
        <v>3477</v>
      </c>
      <c r="C5" s="118">
        <v>330807</v>
      </c>
      <c r="D5" s="117">
        <v>351</v>
      </c>
      <c r="E5" s="116"/>
      <c r="F5" s="115">
        <f>B5/C5*D5</f>
        <v>3.689241763324234</v>
      </c>
      <c r="G5" s="6">
        <f>348*J5</f>
        <v>1044</v>
      </c>
      <c r="H5" s="6">
        <f>B5*100/330807</f>
        <v>1.0510660294371037</v>
      </c>
      <c r="I5" s="6">
        <f>H5*127419/100</f>
        <v>1339.2578240484631</v>
      </c>
      <c r="J5" s="114">
        <f>INT(I5/348)</f>
        <v>3</v>
      </c>
    </row>
    <row r="6" spans="1:10" x14ac:dyDescent="0.25">
      <c r="A6" s="7" t="s">
        <v>71</v>
      </c>
      <c r="B6" s="14">
        <v>4701</v>
      </c>
      <c r="C6" s="118">
        <v>330807</v>
      </c>
      <c r="D6" s="117">
        <v>351</v>
      </c>
      <c r="E6" s="116"/>
      <c r="F6" s="115">
        <f>B6/C6*D6</f>
        <v>4.9879567240112817</v>
      </c>
      <c r="G6" s="6">
        <f>348*J6</f>
        <v>1740</v>
      </c>
      <c r="H6" s="6">
        <f>B6*100/330807</f>
        <v>1.4210702917411058</v>
      </c>
      <c r="I6" s="6">
        <f>H6*127419/100</f>
        <v>1810.7135550335995</v>
      </c>
      <c r="J6" s="114">
        <f>INT(I6/348)</f>
        <v>5</v>
      </c>
    </row>
    <row r="7" spans="1:10" x14ac:dyDescent="0.25">
      <c r="A7" s="7" t="s">
        <v>70</v>
      </c>
      <c r="B7" s="14">
        <v>3823</v>
      </c>
      <c r="C7" s="118">
        <v>330807</v>
      </c>
      <c r="D7" s="117">
        <v>351</v>
      </c>
      <c r="E7" s="116"/>
      <c r="F7" s="115">
        <f>B7/C7*D7</f>
        <v>4.0563621688779259</v>
      </c>
      <c r="G7" s="6">
        <f>348*J7</f>
        <v>1392</v>
      </c>
      <c r="H7" s="6">
        <f>B7*100/330807</f>
        <v>1.1556587375720586</v>
      </c>
      <c r="I7" s="6">
        <f>H7*127419/100</f>
        <v>1472.5288068269415</v>
      </c>
      <c r="J7" s="114">
        <f>INT(I7/348)</f>
        <v>4</v>
      </c>
    </row>
    <row r="8" spans="1:10" x14ac:dyDescent="0.25">
      <c r="A8" s="10" t="s">
        <v>0</v>
      </c>
      <c r="B8" s="14">
        <f>SUM(B3:B7)</f>
        <v>23923</v>
      </c>
      <c r="C8" s="14"/>
      <c r="D8" s="14">
        <f>SUM(D3:D7)</f>
        <v>1755</v>
      </c>
      <c r="E8" s="14">
        <f>SUM(E3:E7)</f>
        <v>0</v>
      </c>
      <c r="F8" s="113">
        <f>SUM(F3:F7)</f>
        <v>25.383299023297575</v>
      </c>
      <c r="G8" s="113">
        <f>SUM(G3:G7)</f>
        <v>8352</v>
      </c>
      <c r="H8" s="6"/>
      <c r="I8" s="6"/>
      <c r="J8" s="16">
        <f>SUM(J3:J7)</f>
        <v>24</v>
      </c>
    </row>
    <row r="9" spans="1:10" x14ac:dyDescent="0.25">
      <c r="A9" s="112"/>
      <c r="B9" s="111"/>
      <c r="C9" s="111"/>
      <c r="D9" s="110"/>
      <c r="E9" s="24">
        <f>SUM(E3:E7)</f>
        <v>0</v>
      </c>
      <c r="F9" s="109"/>
      <c r="G9" s="109"/>
      <c r="H9" s="109"/>
      <c r="I9" s="109"/>
      <c r="J9" s="108"/>
    </row>
    <row r="10" spans="1:10" x14ac:dyDescent="0.25">
      <c r="A10" s="19"/>
      <c r="B10" s="20"/>
      <c r="C10" s="20"/>
      <c r="D10" s="20"/>
      <c r="E10" s="20"/>
      <c r="F10" s="19"/>
      <c r="G10" s="19"/>
      <c r="H10" s="19"/>
      <c r="I10" s="19"/>
      <c r="J10" s="18"/>
    </row>
    <row r="11" spans="1:10" ht="69" customHeight="1" x14ac:dyDescent="0.25">
      <c r="A11" s="98" t="s">
        <v>69</v>
      </c>
      <c r="B11" s="99" t="s">
        <v>80</v>
      </c>
      <c r="C11" s="99" t="s">
        <v>81</v>
      </c>
      <c r="D11" s="99" t="s">
        <v>13</v>
      </c>
      <c r="E11" s="99" t="s">
        <v>12</v>
      </c>
      <c r="F11" s="98" t="s">
        <v>11</v>
      </c>
      <c r="G11" s="98" t="s">
        <v>78</v>
      </c>
      <c r="H11" s="98" t="s">
        <v>10</v>
      </c>
      <c r="I11" s="98" t="s">
        <v>9</v>
      </c>
      <c r="J11" s="96" t="s">
        <v>76</v>
      </c>
    </row>
    <row r="12" spans="1:10" x14ac:dyDescent="0.25">
      <c r="A12" s="98" t="s">
        <v>68</v>
      </c>
      <c r="B12" s="106">
        <v>50141</v>
      </c>
      <c r="C12" s="105">
        <v>495952</v>
      </c>
      <c r="D12" s="105">
        <v>471</v>
      </c>
      <c r="E12" s="104">
        <f>(B12/1.33)/C12*D12</f>
        <v>35.803263219021197</v>
      </c>
      <c r="F12" s="103">
        <f>B12/C12*D12</f>
        <v>47.618340081298193</v>
      </c>
      <c r="G12" s="97">
        <f>348*J12</f>
        <v>10788</v>
      </c>
      <c r="H12" s="97">
        <f>B12*100/165145</f>
        <v>30.361803263798482</v>
      </c>
      <c r="I12" s="97">
        <f>H12*36381.00782/100</f>
        <v>11045.930019695539</v>
      </c>
      <c r="J12" s="102">
        <f>INT(I12/348)</f>
        <v>31</v>
      </c>
    </row>
    <row r="13" spans="1:10" x14ac:dyDescent="0.25">
      <c r="A13" s="98" t="s">
        <v>67</v>
      </c>
      <c r="B13" s="106">
        <v>18481</v>
      </c>
      <c r="C13" s="133">
        <v>330807</v>
      </c>
      <c r="D13" s="105">
        <v>351</v>
      </c>
      <c r="E13" s="104"/>
      <c r="F13" s="103">
        <f>B13/C13*D13</f>
        <v>19.609110448086042</v>
      </c>
      <c r="G13" s="97">
        <f>348*J13</f>
        <v>7308</v>
      </c>
      <c r="H13" s="97">
        <f>B13*100/330807</f>
        <v>5.5866411533008673</v>
      </c>
      <c r="I13" s="97">
        <f>H13*127419/100</f>
        <v>7118.4422911244319</v>
      </c>
      <c r="J13" s="102">
        <f>(INT(I13/348))+1</f>
        <v>21</v>
      </c>
    </row>
    <row r="14" spans="1:10" x14ac:dyDescent="0.25">
      <c r="A14" s="98" t="s">
        <v>66</v>
      </c>
      <c r="B14" s="106">
        <v>8213</v>
      </c>
      <c r="C14" s="105">
        <v>330807</v>
      </c>
      <c r="D14" s="105">
        <v>351</v>
      </c>
      <c r="E14" s="104"/>
      <c r="F14" s="103">
        <f>B14/C14*D14</f>
        <v>8.7143349445447047</v>
      </c>
      <c r="G14" s="97">
        <f>348*J14</f>
        <v>3480</v>
      </c>
      <c r="H14" s="97">
        <f>B14*100/330807</f>
        <v>2.4827165084172949</v>
      </c>
      <c r="I14" s="97">
        <f>H14*127419/100</f>
        <v>3163.4525478602327</v>
      </c>
      <c r="J14" s="102">
        <f>(INT(I14/348))+1</f>
        <v>10</v>
      </c>
    </row>
    <row r="15" spans="1:10" ht="30" x14ac:dyDescent="0.25">
      <c r="A15" s="98" t="s">
        <v>65</v>
      </c>
      <c r="B15" s="106">
        <v>5468</v>
      </c>
      <c r="C15" s="105">
        <v>330807</v>
      </c>
      <c r="D15" s="105">
        <v>351</v>
      </c>
      <c r="E15" s="104"/>
      <c r="F15" s="103">
        <f>B15/C15*D15</f>
        <v>5.8017756577097828</v>
      </c>
      <c r="G15" s="97">
        <f>348*J15</f>
        <v>2436</v>
      </c>
      <c r="H15" s="97">
        <f>B15*100/330807</f>
        <v>1.6529275378090549</v>
      </c>
      <c r="I15" s="97">
        <f>H15*127419/100</f>
        <v>2106.1437394009195</v>
      </c>
      <c r="J15" s="102">
        <f>(INT(I15/348))+1</f>
        <v>7</v>
      </c>
    </row>
    <row r="16" spans="1:10" x14ac:dyDescent="0.25">
      <c r="A16" s="98" t="s">
        <v>64</v>
      </c>
      <c r="B16" s="106">
        <v>8010</v>
      </c>
      <c r="C16" s="105">
        <v>330807</v>
      </c>
      <c r="D16" s="105">
        <v>351</v>
      </c>
      <c r="E16" s="104"/>
      <c r="F16" s="103">
        <f>B16/C16*D16</f>
        <v>8.4989434927314118</v>
      </c>
      <c r="G16" s="97">
        <f>348*J16</f>
        <v>3132</v>
      </c>
      <c r="H16" s="97">
        <f>B16*100/330807</f>
        <v>2.4213514224306016</v>
      </c>
      <c r="I16" s="97">
        <f>H16*127419/100</f>
        <v>3085.2617689468484</v>
      </c>
      <c r="J16" s="102">
        <f>(INT(I16/348))+1</f>
        <v>9</v>
      </c>
    </row>
    <row r="17" spans="1:10" x14ac:dyDescent="0.25">
      <c r="A17" s="98" t="s">
        <v>63</v>
      </c>
      <c r="B17" s="107">
        <v>670</v>
      </c>
      <c r="C17" s="105">
        <v>330807</v>
      </c>
      <c r="D17" s="105">
        <v>351</v>
      </c>
      <c r="E17" s="104"/>
      <c r="F17" s="103">
        <f>B17/C17*D17</f>
        <v>0.7108978951473216</v>
      </c>
      <c r="G17" s="97">
        <f>348*J17</f>
        <v>696</v>
      </c>
      <c r="H17" s="97">
        <f>B17*100/330807</f>
        <v>0.20253501286248476</v>
      </c>
      <c r="I17" s="97">
        <f>H17*127419/100</f>
        <v>258.06808803924946</v>
      </c>
      <c r="J17" s="102">
        <f>(INT(I17/348))+2</f>
        <v>2</v>
      </c>
    </row>
    <row r="18" spans="1:10" x14ac:dyDescent="0.25">
      <c r="A18" s="98" t="s">
        <v>62</v>
      </c>
      <c r="B18" s="106">
        <v>6009</v>
      </c>
      <c r="C18" s="105">
        <v>330807</v>
      </c>
      <c r="D18" s="105">
        <v>351</v>
      </c>
      <c r="E18" s="104"/>
      <c r="F18" s="103">
        <f>B18/C18*D18</f>
        <v>6.3757991820003799</v>
      </c>
      <c r="G18" s="97">
        <f>348*J18</f>
        <v>2436</v>
      </c>
      <c r="H18" s="97">
        <f>B18*100/330807</f>
        <v>1.8164670034189119</v>
      </c>
      <c r="I18" s="97">
        <f>H18*127419/100</f>
        <v>2314.5240910863436</v>
      </c>
      <c r="J18" s="102">
        <f>(INT(I18/348))+1</f>
        <v>7</v>
      </c>
    </row>
    <row r="19" spans="1:10" x14ac:dyDescent="0.25">
      <c r="A19" s="98" t="s">
        <v>61</v>
      </c>
      <c r="B19" s="106">
        <v>4823</v>
      </c>
      <c r="C19" s="105">
        <v>330807</v>
      </c>
      <c r="D19" s="105">
        <v>351</v>
      </c>
      <c r="E19" s="104"/>
      <c r="F19" s="103">
        <f>B19/C19*D19</f>
        <v>5.1174038034261669</v>
      </c>
      <c r="G19" s="97">
        <f>348*J19</f>
        <v>1740</v>
      </c>
      <c r="H19" s="97">
        <f>B19*100/330807</f>
        <v>1.4579498015459165</v>
      </c>
      <c r="I19" s="97">
        <f>H19*127419/100</f>
        <v>1857.7050576317913</v>
      </c>
      <c r="J19" s="102">
        <f>INT(I19/348)</f>
        <v>5</v>
      </c>
    </row>
    <row r="20" spans="1:10" x14ac:dyDescent="0.25">
      <c r="A20" s="101" t="s">
        <v>0</v>
      </c>
      <c r="B20" s="99">
        <f>SUM(B12:B19)</f>
        <v>101815</v>
      </c>
      <c r="C20" s="99"/>
      <c r="D20" s="100">
        <f>SUM(D12:D19)</f>
        <v>2928</v>
      </c>
      <c r="E20" s="99">
        <f>SUM(E12:E19)</f>
        <v>35.803263219021197</v>
      </c>
      <c r="F20" s="98">
        <f>SUM(F12:F19)</f>
        <v>102.44660550494402</v>
      </c>
      <c r="G20" s="98">
        <f>SUM(G12:G19)</f>
        <v>32016</v>
      </c>
      <c r="H20" s="97"/>
      <c r="I20" s="97"/>
      <c r="J20" s="96">
        <f>SUM(J12:J19)</f>
        <v>92</v>
      </c>
    </row>
    <row r="21" spans="1:10" x14ac:dyDescent="0.25">
      <c r="A21" s="19"/>
      <c r="B21" s="20"/>
      <c r="C21" s="20"/>
      <c r="D21" s="20"/>
      <c r="E21" s="20"/>
      <c r="F21" s="19"/>
      <c r="G21" s="19"/>
      <c r="H21" s="19"/>
      <c r="I21" s="19"/>
      <c r="J21" s="18"/>
    </row>
    <row r="22" spans="1:10" ht="95.25" customHeight="1" x14ac:dyDescent="0.25">
      <c r="A22" s="86" t="s">
        <v>60</v>
      </c>
      <c r="B22" s="87" t="s">
        <v>80</v>
      </c>
      <c r="C22" s="87" t="s">
        <v>81</v>
      </c>
      <c r="D22" s="87" t="s">
        <v>13</v>
      </c>
      <c r="E22" s="87" t="s">
        <v>12</v>
      </c>
      <c r="F22" s="86" t="s">
        <v>11</v>
      </c>
      <c r="G22" s="86" t="s">
        <v>78</v>
      </c>
      <c r="H22" s="86" t="s">
        <v>10</v>
      </c>
      <c r="I22" s="86" t="s">
        <v>9</v>
      </c>
      <c r="J22" s="95" t="s">
        <v>77</v>
      </c>
    </row>
    <row r="23" spans="1:10" x14ac:dyDescent="0.25">
      <c r="A23" s="86" t="s">
        <v>59</v>
      </c>
      <c r="B23" s="93">
        <v>10998</v>
      </c>
      <c r="C23" s="121">
        <v>330807</v>
      </c>
      <c r="D23" s="92">
        <v>351</v>
      </c>
      <c r="E23" s="91"/>
      <c r="F23" s="90">
        <f>B23/C23*D23</f>
        <v>11.669335896761556</v>
      </c>
      <c r="G23" s="85">
        <f>348*J23</f>
        <v>4176</v>
      </c>
      <c r="H23" s="85">
        <f>B23*100/330807</f>
        <v>3.3245971215844889</v>
      </c>
      <c r="I23" s="85">
        <f>H23*127419/100</f>
        <v>4236.1684063517405</v>
      </c>
      <c r="J23" s="85">
        <f>INT(I23/348)</f>
        <v>12</v>
      </c>
    </row>
    <row r="24" spans="1:10" x14ac:dyDescent="0.25">
      <c r="A24" s="86" t="s">
        <v>58</v>
      </c>
      <c r="B24" s="93">
        <v>24125</v>
      </c>
      <c r="C24" s="121">
        <v>495952</v>
      </c>
      <c r="D24" s="92">
        <v>471</v>
      </c>
      <c r="E24" s="91">
        <f>(B24/1.33)/C23*D23</f>
        <v>19.246337919907003</v>
      </c>
      <c r="F24" s="90">
        <f>B24/C24*D24</f>
        <v>22.911239394134913</v>
      </c>
      <c r="G24" s="85">
        <f>348*J24</f>
        <v>5220</v>
      </c>
      <c r="H24" s="85">
        <f>B24*100/165145</f>
        <v>14.608374458808926</v>
      </c>
      <c r="I24" s="85">
        <f>H24*36381.00782/100</f>
        <v>5314.6738542341582</v>
      </c>
      <c r="J24" s="85">
        <f>INT(I24/348)</f>
        <v>15</v>
      </c>
    </row>
    <row r="25" spans="1:10" x14ac:dyDescent="0.25">
      <c r="A25" s="86" t="s">
        <v>57</v>
      </c>
      <c r="B25" s="93">
        <v>7435</v>
      </c>
      <c r="C25" s="121">
        <v>330807</v>
      </c>
      <c r="D25" s="92">
        <v>351</v>
      </c>
      <c r="E25" s="91"/>
      <c r="F25" s="90">
        <f>B25/C25*D25</f>
        <v>7.888844552866173</v>
      </c>
      <c r="G25" s="85">
        <f>348*J25</f>
        <v>3132</v>
      </c>
      <c r="H25" s="85">
        <f>B25*100/330807</f>
        <v>2.2475340606456333</v>
      </c>
      <c r="I25" s="85">
        <f>H25*127419/100</f>
        <v>2863.7854247340597</v>
      </c>
      <c r="J25" s="85">
        <f>(INT(I25/348))+1</f>
        <v>9</v>
      </c>
    </row>
    <row r="26" spans="1:10" x14ac:dyDescent="0.25">
      <c r="A26" s="86" t="s">
        <v>56</v>
      </c>
      <c r="B26" s="93">
        <v>7205</v>
      </c>
      <c r="C26" s="121">
        <v>330807</v>
      </c>
      <c r="D26" s="92">
        <v>351</v>
      </c>
      <c r="E26" s="91"/>
      <c r="F26" s="90">
        <f>B26/C26*D26</f>
        <v>7.6448049769200779</v>
      </c>
      <c r="G26" s="85">
        <f>348*J26</f>
        <v>2784</v>
      </c>
      <c r="H26" s="85">
        <f>B26*100/330807</f>
        <v>2.1780071159316461</v>
      </c>
      <c r="I26" s="85">
        <f>H26*127419/100</f>
        <v>2775.1948870489446</v>
      </c>
      <c r="J26" s="85">
        <f>(INT(I26/348))+1</f>
        <v>8</v>
      </c>
    </row>
    <row r="27" spans="1:10" x14ac:dyDescent="0.25">
      <c r="A27" s="86" t="s">
        <v>55</v>
      </c>
      <c r="B27" s="94">
        <v>555</v>
      </c>
      <c r="C27" s="121">
        <v>330807</v>
      </c>
      <c r="D27" s="92">
        <v>351</v>
      </c>
      <c r="E27" s="91"/>
      <c r="F27" s="90">
        <f>B27/C27*D27</f>
        <v>0.5888781071742738</v>
      </c>
      <c r="G27" s="85">
        <f>348*J27</f>
        <v>696</v>
      </c>
      <c r="H27" s="85">
        <f>B27*100/330807</f>
        <v>0.16777154050549112</v>
      </c>
      <c r="I27" s="85">
        <f>H27*127419/100</f>
        <v>213.77281919669176</v>
      </c>
      <c r="J27" s="85">
        <f>(INT(I27/348))+2</f>
        <v>2</v>
      </c>
    </row>
    <row r="28" spans="1:10" x14ac:dyDescent="0.25">
      <c r="A28" s="86" t="s">
        <v>54</v>
      </c>
      <c r="B28" s="93">
        <v>3205</v>
      </c>
      <c r="C28" s="121">
        <v>330807</v>
      </c>
      <c r="D28" s="92">
        <v>351</v>
      </c>
      <c r="E28" s="91"/>
      <c r="F28" s="90">
        <f>B28/C28*D28</f>
        <v>3.4006384387271127</v>
      </c>
      <c r="G28" s="85">
        <f>348*J28</f>
        <v>1044</v>
      </c>
      <c r="H28" s="85">
        <f>B28*100/330807</f>
        <v>0.96884286003621445</v>
      </c>
      <c r="I28" s="85">
        <f>H28*127419/100</f>
        <v>1234.4898838295442</v>
      </c>
      <c r="J28" s="85">
        <f>INT(I28/348)</f>
        <v>3</v>
      </c>
    </row>
    <row r="29" spans="1:10" x14ac:dyDescent="0.25">
      <c r="A29" s="86" t="s">
        <v>53</v>
      </c>
      <c r="B29" s="93">
        <v>2348</v>
      </c>
      <c r="C29" s="121">
        <v>330807</v>
      </c>
      <c r="D29" s="92">
        <v>351</v>
      </c>
      <c r="E29" s="91"/>
      <c r="F29" s="90">
        <f>B29/C29*D29</f>
        <v>2.4913257579192702</v>
      </c>
      <c r="G29" s="85">
        <f>348*J29</f>
        <v>696</v>
      </c>
      <c r="H29" s="85">
        <f>B29*100/330807</f>
        <v>0.7097794182106183</v>
      </c>
      <c r="I29" s="85">
        <f>H29*127419/100</f>
        <v>904.39383688978774</v>
      </c>
      <c r="J29" s="85">
        <f>INT(I29/348)</f>
        <v>2</v>
      </c>
    </row>
    <row r="30" spans="1:10" x14ac:dyDescent="0.25">
      <c r="A30" s="89" t="s">
        <v>0</v>
      </c>
      <c r="B30" s="87">
        <f>SUM(B23:B29)</f>
        <v>55871</v>
      </c>
      <c r="C30" s="122"/>
      <c r="D30" s="88">
        <f>SUM(D23:D29)</f>
        <v>2577</v>
      </c>
      <c r="E30" s="87">
        <f>SUM(E23:E29)</f>
        <v>19.246337919907003</v>
      </c>
      <c r="F30" s="86">
        <f>SUM(F23:F29)</f>
        <v>56.59506712450338</v>
      </c>
      <c r="G30" s="86">
        <f>SUM(G23:G29)</f>
        <v>17748</v>
      </c>
      <c r="H30" s="85"/>
      <c r="I30" s="85"/>
      <c r="J30" s="84">
        <f>SUM(J23:J29)</f>
        <v>51</v>
      </c>
    </row>
    <row r="31" spans="1:10" x14ac:dyDescent="0.25">
      <c r="A31" s="19"/>
      <c r="B31" s="20"/>
      <c r="C31" s="20"/>
      <c r="D31" s="20"/>
      <c r="E31" s="20"/>
      <c r="F31" s="19"/>
      <c r="G31" s="19"/>
      <c r="H31" s="19"/>
      <c r="I31" s="19"/>
      <c r="J31" s="18"/>
    </row>
    <row r="32" spans="1:10" ht="97.5" customHeight="1" x14ac:dyDescent="0.25">
      <c r="A32" s="81" t="s">
        <v>52</v>
      </c>
      <c r="B32" s="83" t="s">
        <v>80</v>
      </c>
      <c r="C32" s="83" t="s">
        <v>81</v>
      </c>
      <c r="D32" s="83" t="s">
        <v>13</v>
      </c>
      <c r="E32" s="83" t="s">
        <v>12</v>
      </c>
      <c r="F32" s="81" t="s">
        <v>11</v>
      </c>
      <c r="G32" s="81" t="s">
        <v>78</v>
      </c>
      <c r="H32" s="81" t="s">
        <v>10</v>
      </c>
      <c r="I32" s="81" t="s">
        <v>9</v>
      </c>
      <c r="J32" s="82" t="s">
        <v>77</v>
      </c>
    </row>
    <row r="33" spans="1:10" x14ac:dyDescent="0.25">
      <c r="A33" s="81" t="s">
        <v>51</v>
      </c>
      <c r="B33" s="76">
        <v>9843</v>
      </c>
      <c r="C33" s="80">
        <v>330807</v>
      </c>
      <c r="D33" s="80">
        <v>351</v>
      </c>
      <c r="E33" s="79"/>
      <c r="F33" s="78">
        <f>B33/C33*D33</f>
        <v>10.443832808858337</v>
      </c>
      <c r="G33" s="74">
        <f>348*J33</f>
        <v>3828</v>
      </c>
      <c r="H33" s="74">
        <f>B33*100/330807</f>
        <v>2.9754509426946831</v>
      </c>
      <c r="I33" s="74">
        <f>H33*127419/100</f>
        <v>3791.2898366721383</v>
      </c>
      <c r="J33" s="74">
        <f>(INT(I33/348))+1</f>
        <v>11</v>
      </c>
    </row>
    <row r="34" spans="1:10" x14ac:dyDescent="0.25">
      <c r="A34" s="81" t="s">
        <v>50</v>
      </c>
      <c r="B34" s="76">
        <v>5565</v>
      </c>
      <c r="C34" s="80">
        <v>330807</v>
      </c>
      <c r="D34" s="80">
        <v>351</v>
      </c>
      <c r="E34" s="79"/>
      <c r="F34" s="78">
        <f>B34/C34*D34</f>
        <v>5.9046966962609622</v>
      </c>
      <c r="G34" s="74">
        <f>348*J34</f>
        <v>2436</v>
      </c>
      <c r="H34" s="74">
        <f>B34*100/330807</f>
        <v>1.682249771014519</v>
      </c>
      <c r="I34" s="74">
        <f>H34*127419/100</f>
        <v>2143.50583572899</v>
      </c>
      <c r="J34" s="74">
        <f>(INT(I34/348))+1</f>
        <v>7</v>
      </c>
    </row>
    <row r="35" spans="1:10" ht="30" x14ac:dyDescent="0.25">
      <c r="A35" s="81" t="s">
        <v>49</v>
      </c>
      <c r="B35" s="76">
        <v>6791</v>
      </c>
      <c r="C35" s="80">
        <v>330807</v>
      </c>
      <c r="D35" s="80">
        <v>351</v>
      </c>
      <c r="E35" s="79"/>
      <c r="F35" s="78">
        <f>B35/C35*D35</f>
        <v>7.2055337402171062</v>
      </c>
      <c r="G35" s="74">
        <f>348*J35</f>
        <v>2784</v>
      </c>
      <c r="H35" s="74">
        <f>B35*100/330807</f>
        <v>2.052858615446469</v>
      </c>
      <c r="I35" s="74">
        <f>H35*127419/100</f>
        <v>2615.7319192157361</v>
      </c>
      <c r="J35" s="74">
        <f>(INT(I35/348))+1</f>
        <v>8</v>
      </c>
    </row>
    <row r="36" spans="1:10" x14ac:dyDescent="0.25">
      <c r="A36" s="81" t="s">
        <v>48</v>
      </c>
      <c r="B36" s="76">
        <v>2182</v>
      </c>
      <c r="C36" s="80">
        <v>330807</v>
      </c>
      <c r="D36" s="80">
        <v>351</v>
      </c>
      <c r="E36" s="79"/>
      <c r="F36" s="78">
        <f>B36/C36*D36</f>
        <v>2.3151928465842624</v>
      </c>
      <c r="G36" s="74">
        <f>348*J36</f>
        <v>696</v>
      </c>
      <c r="H36" s="74">
        <f>B36*100/330807</f>
        <v>0.65959910159095791</v>
      </c>
      <c r="I36" s="74">
        <f>H36*127419/100</f>
        <v>840.45457925618257</v>
      </c>
      <c r="J36" s="74">
        <f>INT(I36/348)</f>
        <v>2</v>
      </c>
    </row>
    <row r="37" spans="1:10" x14ac:dyDescent="0.25">
      <c r="A37" s="81" t="s">
        <v>47</v>
      </c>
      <c r="B37" s="76">
        <v>2189</v>
      </c>
      <c r="C37" s="80">
        <v>330807</v>
      </c>
      <c r="D37" s="80">
        <v>351</v>
      </c>
      <c r="E37" s="79"/>
      <c r="F37" s="78">
        <f>B37/C37*D37</f>
        <v>2.3226201380261</v>
      </c>
      <c r="G37" s="74">
        <f>348*J37</f>
        <v>696</v>
      </c>
      <c r="H37" s="74">
        <f>B37*100/330807</f>
        <v>0.66171513903877488</v>
      </c>
      <c r="I37" s="74">
        <f>H37*127419/100</f>
        <v>843.15081301181647</v>
      </c>
      <c r="J37" s="74">
        <f>INT(I37/348)</f>
        <v>2</v>
      </c>
    </row>
    <row r="38" spans="1:10" x14ac:dyDescent="0.25">
      <c r="A38" s="77" t="s">
        <v>0</v>
      </c>
      <c r="B38" s="76">
        <f>SUM(B33:B37)</f>
        <v>26570</v>
      </c>
      <c r="C38" s="123"/>
      <c r="D38" s="76">
        <f>SUM(D33:D37)</f>
        <v>1755</v>
      </c>
      <c r="E38" s="76">
        <f>SUM(E33:E37)</f>
        <v>0</v>
      </c>
      <c r="F38" s="75">
        <f>SUM(F33:F37)</f>
        <v>28.191876229946768</v>
      </c>
      <c r="G38" s="75">
        <f>SUM(G33:G37)</f>
        <v>10440</v>
      </c>
      <c r="H38" s="74"/>
      <c r="I38" s="74"/>
      <c r="J38" s="73">
        <f>SUM(J33:J37)</f>
        <v>30</v>
      </c>
    </row>
    <row r="39" spans="1:10" x14ac:dyDescent="0.25">
      <c r="A39" s="19"/>
      <c r="B39" s="20"/>
      <c r="C39" s="20"/>
      <c r="D39" s="20"/>
      <c r="E39" s="20"/>
      <c r="F39" s="19"/>
      <c r="G39" s="19"/>
      <c r="H39" s="19"/>
      <c r="I39" s="19"/>
      <c r="J39" s="18"/>
    </row>
    <row r="40" spans="1:10" ht="90.75" customHeight="1" x14ac:dyDescent="0.25">
      <c r="A40" s="71" t="s">
        <v>46</v>
      </c>
      <c r="B40" s="72" t="s">
        <v>80</v>
      </c>
      <c r="C40" s="72" t="s">
        <v>81</v>
      </c>
      <c r="D40" s="72" t="s">
        <v>13</v>
      </c>
      <c r="E40" s="72" t="s">
        <v>12</v>
      </c>
      <c r="F40" s="71" t="s">
        <v>11</v>
      </c>
      <c r="G40" s="71" t="s">
        <v>78</v>
      </c>
      <c r="H40" s="71" t="s">
        <v>10</v>
      </c>
      <c r="I40" s="71" t="s">
        <v>9</v>
      </c>
      <c r="J40" s="63" t="s">
        <v>76</v>
      </c>
    </row>
    <row r="41" spans="1:10" ht="30" x14ac:dyDescent="0.25">
      <c r="A41" s="71" t="s">
        <v>45</v>
      </c>
      <c r="B41" s="66">
        <v>14553</v>
      </c>
      <c r="C41" s="70">
        <v>330807</v>
      </c>
      <c r="D41" s="70">
        <v>351</v>
      </c>
      <c r="E41" s="69"/>
      <c r="F41" s="68">
        <f>B41/C41*D41</f>
        <v>15.441338907580553</v>
      </c>
      <c r="G41" s="64">
        <f>348*J41</f>
        <v>5916</v>
      </c>
      <c r="H41" s="64">
        <f>B41*100/330807</f>
        <v>4.3992418540115539</v>
      </c>
      <c r="I41" s="64">
        <f>H41*127419/100</f>
        <v>5605.4699779629827</v>
      </c>
      <c r="J41" s="66">
        <f>(INT(I41/348))+1</f>
        <v>17</v>
      </c>
    </row>
    <row r="42" spans="1:10" x14ac:dyDescent="0.25">
      <c r="A42" s="71" t="s">
        <v>44</v>
      </c>
      <c r="B42" s="66">
        <v>5029</v>
      </c>
      <c r="C42" s="70">
        <v>330807</v>
      </c>
      <c r="D42" s="70">
        <v>351</v>
      </c>
      <c r="E42" s="69"/>
      <c r="F42" s="68">
        <f>B42/C42*D42</f>
        <v>5.3359783801431044</v>
      </c>
      <c r="G42" s="64">
        <f>348*J42</f>
        <v>1740</v>
      </c>
      <c r="H42" s="64">
        <f>B42*100/330807</f>
        <v>1.5202217607245312</v>
      </c>
      <c r="I42" s="64">
        <f>H42*127419/100</f>
        <v>1937.0513652975903</v>
      </c>
      <c r="J42" s="66">
        <f>INT(I42/348)</f>
        <v>5</v>
      </c>
    </row>
    <row r="43" spans="1:10" x14ac:dyDescent="0.25">
      <c r="A43" s="71" t="s">
        <v>43</v>
      </c>
      <c r="B43" s="66">
        <v>3117</v>
      </c>
      <c r="C43" s="70">
        <v>330807</v>
      </c>
      <c r="D43" s="70">
        <v>351</v>
      </c>
      <c r="E43" s="69"/>
      <c r="F43" s="68">
        <f>B43/C43*D43</f>
        <v>3.3072667748868674</v>
      </c>
      <c r="G43" s="64">
        <f>348*J43</f>
        <v>1044</v>
      </c>
      <c r="H43" s="64">
        <f>B43*100/330807</f>
        <v>0.94224124640651497</v>
      </c>
      <c r="I43" s="64">
        <f>H43*127419/100</f>
        <v>1200.5943737587172</v>
      </c>
      <c r="J43" s="66">
        <f>INT(I43/348)</f>
        <v>3</v>
      </c>
    </row>
    <row r="44" spans="1:10" x14ac:dyDescent="0.25">
      <c r="A44" s="71" t="s">
        <v>42</v>
      </c>
      <c r="B44" s="66">
        <v>4442</v>
      </c>
      <c r="C44" s="70">
        <v>330807</v>
      </c>
      <c r="D44" s="70">
        <v>351</v>
      </c>
      <c r="E44" s="69"/>
      <c r="F44" s="68">
        <f>B44/C44*D44</f>
        <v>4.7131469406632869</v>
      </c>
      <c r="G44" s="64">
        <f>348*J44</f>
        <v>1392</v>
      </c>
      <c r="H44" s="64">
        <f>B44*100/330807</f>
        <v>1.3427769061718766</v>
      </c>
      <c r="I44" s="64">
        <f>H44*127419/100</f>
        <v>1710.9529060751436</v>
      </c>
      <c r="J44" s="66">
        <f>INT(I44/348)</f>
        <v>4</v>
      </c>
    </row>
    <row r="45" spans="1:10" x14ac:dyDescent="0.25">
      <c r="A45" s="71" t="s">
        <v>41</v>
      </c>
      <c r="B45" s="66">
        <v>6936</v>
      </c>
      <c r="C45" s="70">
        <v>330807</v>
      </c>
      <c r="D45" s="70">
        <v>351</v>
      </c>
      <c r="E45" s="69"/>
      <c r="F45" s="68">
        <f>B45/C45*D45</f>
        <v>7.3593847772266008</v>
      </c>
      <c r="G45" s="64">
        <f>348*J45</f>
        <v>2784</v>
      </c>
      <c r="H45" s="64">
        <f>B45*100/330807</f>
        <v>2.0966908197226783</v>
      </c>
      <c r="I45" s="64">
        <f>H45*127419/100</f>
        <v>2671.5824755824397</v>
      </c>
      <c r="J45" s="66">
        <f>(INT(I45/348))+1</f>
        <v>8</v>
      </c>
    </row>
    <row r="46" spans="1:10" x14ac:dyDescent="0.25">
      <c r="A46" s="71" t="s">
        <v>40</v>
      </c>
      <c r="B46" s="66">
        <v>4500</v>
      </c>
      <c r="C46" s="70">
        <v>330807</v>
      </c>
      <c r="D46" s="70">
        <v>351</v>
      </c>
      <c r="E46" s="69"/>
      <c r="F46" s="68">
        <f>B46/C46*D46</f>
        <v>4.7746873554670852</v>
      </c>
      <c r="G46" s="64">
        <f>348*J46</f>
        <v>1392</v>
      </c>
      <c r="H46" s="64">
        <f>B46*100/330807</f>
        <v>1.3603097878823605</v>
      </c>
      <c r="I46" s="64">
        <f>H46*127419/100</f>
        <v>1733.2931286218247</v>
      </c>
      <c r="J46" s="66">
        <f>INT(I46/348)</f>
        <v>4</v>
      </c>
    </row>
    <row r="47" spans="1:10" x14ac:dyDescent="0.25">
      <c r="A47" s="67" t="s">
        <v>0</v>
      </c>
      <c r="B47" s="66">
        <f>SUM(B41:B46)</f>
        <v>38577</v>
      </c>
      <c r="C47" s="124"/>
      <c r="D47" s="66">
        <f>SUM(D41:D46)</f>
        <v>2106</v>
      </c>
      <c r="E47" s="66">
        <f>SUM(E41:E46)</f>
        <v>0</v>
      </c>
      <c r="F47" s="65">
        <f>SUM(F41:F46)</f>
        <v>40.931803135967499</v>
      </c>
      <c r="G47" s="65">
        <f>SUM(G41:G46)</f>
        <v>14268</v>
      </c>
      <c r="H47" s="64"/>
      <c r="I47" s="64"/>
      <c r="J47" s="63">
        <f>SUM(J41:J46)</f>
        <v>41</v>
      </c>
    </row>
    <row r="48" spans="1:10" x14ac:dyDescent="0.25">
      <c r="A48" s="19"/>
      <c r="B48" s="20"/>
      <c r="C48" s="20"/>
      <c r="D48" s="20"/>
      <c r="E48" s="20"/>
      <c r="F48" s="19"/>
      <c r="G48" s="19"/>
      <c r="H48" s="19"/>
      <c r="I48" s="19"/>
      <c r="J48" s="18"/>
    </row>
    <row r="49" spans="1:10" ht="92.25" customHeight="1" x14ac:dyDescent="0.25">
      <c r="A49" s="60" t="s">
        <v>39</v>
      </c>
      <c r="B49" s="62" t="s">
        <v>80</v>
      </c>
      <c r="C49" s="62" t="s">
        <v>81</v>
      </c>
      <c r="D49" s="62" t="s">
        <v>13</v>
      </c>
      <c r="E49" s="62" t="s">
        <v>12</v>
      </c>
      <c r="F49" s="60" t="s">
        <v>11</v>
      </c>
      <c r="G49" s="60" t="s">
        <v>78</v>
      </c>
      <c r="H49" s="60" t="s">
        <v>10</v>
      </c>
      <c r="I49" s="60" t="s">
        <v>9</v>
      </c>
      <c r="J49" s="61" t="s">
        <v>76</v>
      </c>
    </row>
    <row r="50" spans="1:10" x14ac:dyDescent="0.25">
      <c r="A50" s="60" t="s">
        <v>38</v>
      </c>
      <c r="B50" s="55">
        <v>3690</v>
      </c>
      <c r="C50" s="125">
        <v>330807</v>
      </c>
      <c r="D50" s="59">
        <v>351</v>
      </c>
      <c r="E50" s="58"/>
      <c r="F50" s="57">
        <f>B50/C50*D50</f>
        <v>3.9152436314830092</v>
      </c>
      <c r="G50" s="53">
        <f>348*J50</f>
        <v>1392</v>
      </c>
      <c r="H50" s="53">
        <f>B50*100/330807</f>
        <v>1.1154540260635355</v>
      </c>
      <c r="I50" s="53">
        <f>H50*127419/100</f>
        <v>1421.3003654698964</v>
      </c>
      <c r="J50" s="53">
        <f>INT(I50/348)</f>
        <v>4</v>
      </c>
    </row>
    <row r="51" spans="1:10" x14ac:dyDescent="0.25">
      <c r="A51" s="60" t="s">
        <v>37</v>
      </c>
      <c r="B51" s="55">
        <v>3473</v>
      </c>
      <c r="C51" s="125">
        <v>330807</v>
      </c>
      <c r="D51" s="59">
        <v>351</v>
      </c>
      <c r="E51" s="58"/>
      <c r="F51" s="57">
        <f>B51/C51*D51</f>
        <v>3.6849975967860411</v>
      </c>
      <c r="G51" s="53">
        <f>348*J51</f>
        <v>1044</v>
      </c>
      <c r="H51" s="53">
        <f>B51*100/330807</f>
        <v>1.0498568651812084</v>
      </c>
      <c r="I51" s="53">
        <f>H51*127419/100</f>
        <v>1337.7171190452439</v>
      </c>
      <c r="J51" s="53">
        <f>INT(I51/348)</f>
        <v>3</v>
      </c>
    </row>
    <row r="52" spans="1:10" x14ac:dyDescent="0.25">
      <c r="A52" s="60" t="s">
        <v>36</v>
      </c>
      <c r="B52" s="55">
        <v>16373</v>
      </c>
      <c r="C52" s="125">
        <v>330807</v>
      </c>
      <c r="D52" s="59">
        <v>351</v>
      </c>
      <c r="E52" s="58"/>
      <c r="F52" s="57">
        <f>B52/C52*D52</f>
        <v>17.372434682458351</v>
      </c>
      <c r="G52" s="53">
        <f>348*J52</f>
        <v>6612</v>
      </c>
      <c r="H52" s="53">
        <f>B52*100/330807</f>
        <v>4.9494115904439751</v>
      </c>
      <c r="I52" s="53">
        <f>H52*127419/100</f>
        <v>6306.4907544278085</v>
      </c>
      <c r="J52" s="53">
        <f>(INT(I52/348))+1</f>
        <v>19</v>
      </c>
    </row>
    <row r="53" spans="1:10" ht="30" x14ac:dyDescent="0.25">
      <c r="A53" s="60" t="s">
        <v>35</v>
      </c>
      <c r="B53" s="55">
        <v>6573</v>
      </c>
      <c r="C53" s="125">
        <v>330807</v>
      </c>
      <c r="D53" s="59">
        <v>351</v>
      </c>
      <c r="E53" s="58"/>
      <c r="F53" s="57">
        <f>B53/C53*D53</f>
        <v>6.974226663885589</v>
      </c>
      <c r="G53" s="53">
        <f>348*J53</f>
        <v>2784</v>
      </c>
      <c r="H53" s="53">
        <f>B53*100/330807</f>
        <v>1.9869591635001678</v>
      </c>
      <c r="I53" s="53">
        <f>H53*127419/100</f>
        <v>2531.7634965402785</v>
      </c>
      <c r="J53" s="53">
        <f>(INT(I53/348))+1</f>
        <v>8</v>
      </c>
    </row>
    <row r="54" spans="1:10" x14ac:dyDescent="0.25">
      <c r="A54" s="60" t="s">
        <v>34</v>
      </c>
      <c r="B54" s="55">
        <v>4017</v>
      </c>
      <c r="C54" s="125">
        <v>330807</v>
      </c>
      <c r="D54" s="59">
        <v>351</v>
      </c>
      <c r="E54" s="58"/>
      <c r="F54" s="57">
        <f>B54/C54*D54</f>
        <v>4.2622042459802847</v>
      </c>
      <c r="G54" s="53">
        <f>348*J54</f>
        <v>1392</v>
      </c>
      <c r="H54" s="53">
        <f>B54*100/330807</f>
        <v>1.2143032039829871</v>
      </c>
      <c r="I54" s="53">
        <f>H54*127419/100</f>
        <v>1547.2529994830825</v>
      </c>
      <c r="J54" s="53">
        <f>INT(I54/348)</f>
        <v>4</v>
      </c>
    </row>
    <row r="55" spans="1:10" x14ac:dyDescent="0.25">
      <c r="A55" s="60" t="s">
        <v>33</v>
      </c>
      <c r="B55" s="55">
        <v>4852</v>
      </c>
      <c r="C55" s="125">
        <v>330807</v>
      </c>
      <c r="D55" s="59">
        <v>351</v>
      </c>
      <c r="E55" s="58"/>
      <c r="F55" s="57">
        <f>B55/C55*D55</f>
        <v>5.1481740108280656</v>
      </c>
      <c r="G55" s="53">
        <f>348*J55</f>
        <v>1740</v>
      </c>
      <c r="H55" s="53">
        <f>B55*100/330807</f>
        <v>1.4667162424011584</v>
      </c>
      <c r="I55" s="53">
        <f>H55*127419/100</f>
        <v>1868.8751689051319</v>
      </c>
      <c r="J55" s="53">
        <f>INT(I55/348)</f>
        <v>5</v>
      </c>
    </row>
    <row r="56" spans="1:10" x14ac:dyDescent="0.25">
      <c r="A56" s="60" t="s">
        <v>32</v>
      </c>
      <c r="B56" s="55">
        <v>7770</v>
      </c>
      <c r="C56" s="125">
        <v>330807</v>
      </c>
      <c r="D56" s="59">
        <v>351</v>
      </c>
      <c r="E56" s="58"/>
      <c r="F56" s="57">
        <f>B56/C56*D56</f>
        <v>8.2442935004398343</v>
      </c>
      <c r="G56" s="53">
        <f>348*J56</f>
        <v>3132</v>
      </c>
      <c r="H56" s="53">
        <f>B56*100/330807</f>
        <v>2.3488015670768756</v>
      </c>
      <c r="I56" s="53">
        <f>H56*127419/100</f>
        <v>2992.8194687536843</v>
      </c>
      <c r="J56" s="53">
        <f>INT((I56/348))+1</f>
        <v>9</v>
      </c>
    </row>
    <row r="57" spans="1:10" x14ac:dyDescent="0.25">
      <c r="A57" s="56" t="s">
        <v>0</v>
      </c>
      <c r="B57" s="55">
        <f>SUM(B50:B56)</f>
        <v>46748</v>
      </c>
      <c r="C57" s="126"/>
      <c r="D57" s="55">
        <f>SUM(D50:D56)</f>
        <v>2457</v>
      </c>
      <c r="E57" s="55">
        <f>SUM(E50:E56)</f>
        <v>0</v>
      </c>
      <c r="F57" s="54">
        <f>SUM(F50:F56)</f>
        <v>49.601574331861173</v>
      </c>
      <c r="G57" s="54">
        <f>SUM(G50:G56)</f>
        <v>18096</v>
      </c>
      <c r="H57" s="53"/>
      <c r="I57" s="53"/>
      <c r="J57" s="52">
        <f>SUM(J50:J56)</f>
        <v>52</v>
      </c>
    </row>
    <row r="58" spans="1:10" x14ac:dyDescent="0.25">
      <c r="A58" s="19"/>
      <c r="B58" s="20"/>
      <c r="C58" s="20"/>
      <c r="D58" s="20"/>
      <c r="E58" s="20"/>
      <c r="F58" s="19"/>
      <c r="G58" s="19"/>
      <c r="H58" s="19"/>
      <c r="I58" s="19"/>
      <c r="J58" s="18"/>
    </row>
    <row r="59" spans="1:10" ht="98.25" customHeight="1" x14ac:dyDescent="0.25">
      <c r="A59" s="50" t="s">
        <v>31</v>
      </c>
      <c r="B59" s="50" t="s">
        <v>80</v>
      </c>
      <c r="C59" s="51" t="s">
        <v>81</v>
      </c>
      <c r="D59" s="51" t="s">
        <v>13</v>
      </c>
      <c r="E59" s="51" t="s">
        <v>12</v>
      </c>
      <c r="F59" s="50" t="s">
        <v>11</v>
      </c>
      <c r="G59" s="50" t="s">
        <v>78</v>
      </c>
      <c r="H59" s="50" t="s">
        <v>10</v>
      </c>
      <c r="I59" s="50" t="s">
        <v>9</v>
      </c>
      <c r="J59" s="42" t="s">
        <v>76</v>
      </c>
    </row>
    <row r="60" spans="1:10" x14ac:dyDescent="0.25">
      <c r="A60" s="50" t="s">
        <v>30</v>
      </c>
      <c r="B60" s="45">
        <v>4795</v>
      </c>
      <c r="C60" s="127">
        <v>330807</v>
      </c>
      <c r="D60" s="49">
        <v>351</v>
      </c>
      <c r="E60" s="48"/>
      <c r="F60" s="47">
        <f>B60/C60*D60</f>
        <v>5.0876946376588164</v>
      </c>
      <c r="G60" s="43">
        <f>348*J60</f>
        <v>1740</v>
      </c>
      <c r="H60" s="43">
        <f>B60*100/330807</f>
        <v>1.4494856517546484</v>
      </c>
      <c r="I60" s="43">
        <f>H60*127419/100</f>
        <v>1846.9201226092555</v>
      </c>
      <c r="J60" s="43">
        <f>INT(I60/348)</f>
        <v>5</v>
      </c>
    </row>
    <row r="61" spans="1:10" x14ac:dyDescent="0.25">
      <c r="A61" s="50" t="s">
        <v>29</v>
      </c>
      <c r="B61" s="45">
        <v>1526</v>
      </c>
      <c r="C61" s="127">
        <v>330807</v>
      </c>
      <c r="D61" s="49">
        <v>351</v>
      </c>
      <c r="E61" s="48"/>
      <c r="F61" s="47">
        <f>B61/C61*D61</f>
        <v>1.6191495343206159</v>
      </c>
      <c r="G61" s="43">
        <f>348*J61</f>
        <v>696</v>
      </c>
      <c r="H61" s="43">
        <f>B61*100/330807</f>
        <v>0.46129616362410708</v>
      </c>
      <c r="I61" s="43">
        <f>H61*127419/100</f>
        <v>587.77895872820102</v>
      </c>
      <c r="J61" s="43">
        <f>(INT(I61/348))+1</f>
        <v>2</v>
      </c>
    </row>
    <row r="62" spans="1:10" x14ac:dyDescent="0.25">
      <c r="A62" s="50" t="s">
        <v>28</v>
      </c>
      <c r="B62" s="45">
        <v>4796</v>
      </c>
      <c r="C62" s="127">
        <v>330807</v>
      </c>
      <c r="D62" s="49">
        <v>351</v>
      </c>
      <c r="E62" s="48"/>
      <c r="F62" s="47">
        <f>B62/C62*D62</f>
        <v>5.0887556792933637</v>
      </c>
      <c r="G62" s="43">
        <f>348*J62</f>
        <v>1740</v>
      </c>
      <c r="H62" s="43">
        <f>B62*100/330807</f>
        <v>1.4497879428186224</v>
      </c>
      <c r="I62" s="43">
        <f>H62*127419/100</f>
        <v>1847.3052988600605</v>
      </c>
      <c r="J62" s="43">
        <f>INT(I62/348)</f>
        <v>5</v>
      </c>
    </row>
    <row r="63" spans="1:10" x14ac:dyDescent="0.25">
      <c r="A63" s="50" t="s">
        <v>27</v>
      </c>
      <c r="B63" s="45">
        <v>7051</v>
      </c>
      <c r="C63" s="127">
        <v>330807</v>
      </c>
      <c r="D63" s="49">
        <v>351</v>
      </c>
      <c r="E63" s="48"/>
      <c r="F63" s="47">
        <f>B63/C63*D63</f>
        <v>7.4814045651996484</v>
      </c>
      <c r="G63" s="43">
        <f>348*J63</f>
        <v>2784</v>
      </c>
      <c r="H63" s="43">
        <f>B63*100/330807</f>
        <v>2.1314542920796717</v>
      </c>
      <c r="I63" s="43">
        <f>H63*127419/100</f>
        <v>2715.8777444249968</v>
      </c>
      <c r="J63" s="43">
        <f>(INT(I63/348))+1</f>
        <v>8</v>
      </c>
    </row>
    <row r="64" spans="1:10" x14ac:dyDescent="0.25">
      <c r="A64" s="46" t="s">
        <v>0</v>
      </c>
      <c r="B64" s="45">
        <f>SUM(B60:B63)</f>
        <v>18168</v>
      </c>
      <c r="C64" s="128"/>
      <c r="D64" s="45">
        <f>SUM(D60:D63)</f>
        <v>1404</v>
      </c>
      <c r="E64" s="45">
        <f>SUM(E60:E63)</f>
        <v>0</v>
      </c>
      <c r="F64" s="44">
        <f>SUM(F60:F63)</f>
        <v>19.277004416472444</v>
      </c>
      <c r="G64" s="44">
        <f>SUM(G60:G63)</f>
        <v>6960</v>
      </c>
      <c r="H64" s="43"/>
      <c r="I64" s="43"/>
      <c r="J64" s="42">
        <f>SUM(J60:J63)</f>
        <v>20</v>
      </c>
    </row>
    <row r="65" spans="1:10" x14ac:dyDescent="0.25">
      <c r="A65" s="19"/>
      <c r="B65" s="20"/>
      <c r="C65" s="20"/>
      <c r="D65" s="20"/>
      <c r="E65" s="20"/>
      <c r="F65" s="19"/>
      <c r="G65" s="19"/>
      <c r="H65" s="19"/>
      <c r="I65" s="19"/>
      <c r="J65" s="18"/>
    </row>
    <row r="66" spans="1:10" ht="104.25" customHeight="1" x14ac:dyDescent="0.25">
      <c r="A66" s="40" t="s">
        <v>26</v>
      </c>
      <c r="B66" s="41" t="s">
        <v>80</v>
      </c>
      <c r="C66" s="41" t="s">
        <v>81</v>
      </c>
      <c r="D66" s="41" t="s">
        <v>13</v>
      </c>
      <c r="E66" s="41" t="s">
        <v>12</v>
      </c>
      <c r="F66" s="40" t="s">
        <v>11</v>
      </c>
      <c r="G66" s="40" t="s">
        <v>78</v>
      </c>
      <c r="H66" s="40" t="s">
        <v>10</v>
      </c>
      <c r="I66" s="40" t="s">
        <v>9</v>
      </c>
      <c r="J66" s="32" t="s">
        <v>76</v>
      </c>
    </row>
    <row r="67" spans="1:10" x14ac:dyDescent="0.25">
      <c r="A67" s="40" t="s">
        <v>25</v>
      </c>
      <c r="B67" s="35">
        <v>9686</v>
      </c>
      <c r="C67" s="129">
        <v>330807</v>
      </c>
      <c r="D67" s="39">
        <v>351</v>
      </c>
      <c r="E67" s="38"/>
      <c r="F67" s="37">
        <f>B67/C67*D67</f>
        <v>10.277249272234265</v>
      </c>
      <c r="G67" s="33">
        <f>348*J67</f>
        <v>3828</v>
      </c>
      <c r="H67" s="33">
        <f>B67*100/330807</f>
        <v>2.9279912456507873</v>
      </c>
      <c r="I67" s="33">
        <f>H67*127419/100</f>
        <v>3730.8171652957767</v>
      </c>
      <c r="J67" s="33">
        <f>INT(I67/348)+1</f>
        <v>11</v>
      </c>
    </row>
    <row r="68" spans="1:10" x14ac:dyDescent="0.25">
      <c r="A68" s="40" t="s">
        <v>24</v>
      </c>
      <c r="B68" s="35">
        <v>6615</v>
      </c>
      <c r="C68" s="129">
        <v>330807</v>
      </c>
      <c r="D68" s="39">
        <v>351</v>
      </c>
      <c r="E68" s="38"/>
      <c r="F68" s="37">
        <f>B68/C68*D68</f>
        <v>7.0187904125366147</v>
      </c>
      <c r="G68" s="33">
        <f>348*J68</f>
        <v>2784</v>
      </c>
      <c r="H68" s="33">
        <f>B68*100/330807</f>
        <v>1.9996553881870698</v>
      </c>
      <c r="I68" s="33">
        <f>H68*127419/100</f>
        <v>2547.9408990740826</v>
      </c>
      <c r="J68" s="33">
        <f>INT(I68/348)+1</f>
        <v>8</v>
      </c>
    </row>
    <row r="69" spans="1:10" x14ac:dyDescent="0.25">
      <c r="A69" s="40" t="s">
        <v>23</v>
      </c>
      <c r="B69" s="35">
        <v>1545</v>
      </c>
      <c r="C69" s="129">
        <v>330807</v>
      </c>
      <c r="D69" s="39">
        <v>351</v>
      </c>
      <c r="E69" s="38"/>
      <c r="F69" s="37">
        <f>B69/C69*D69</f>
        <v>1.6393093253770326</v>
      </c>
      <c r="G69" s="33">
        <f>348*J69</f>
        <v>696</v>
      </c>
      <c r="H69" s="33">
        <f>B69*100/330807</f>
        <v>0.46703969383961041</v>
      </c>
      <c r="I69" s="33">
        <f>H69*127419/100</f>
        <v>595.09730749349319</v>
      </c>
      <c r="J69" s="33">
        <f>INT(I69/348)+1</f>
        <v>2</v>
      </c>
    </row>
    <row r="70" spans="1:10" x14ac:dyDescent="0.25">
      <c r="A70" s="40" t="s">
        <v>22</v>
      </c>
      <c r="B70" s="35">
        <v>7621</v>
      </c>
      <c r="C70" s="129">
        <v>330807</v>
      </c>
      <c r="D70" s="39">
        <v>351</v>
      </c>
      <c r="E70" s="38"/>
      <c r="F70" s="37">
        <f>B70/C70*D70</f>
        <v>8.086198296892146</v>
      </c>
      <c r="G70" s="33">
        <f>348*J70</f>
        <v>3132</v>
      </c>
      <c r="H70" s="33">
        <f>B70*100/330807</f>
        <v>2.3037601985447709</v>
      </c>
      <c r="I70" s="33">
        <f>H70*127419/100</f>
        <v>2935.4282073837617</v>
      </c>
      <c r="J70" s="33">
        <f>INT(I70/348)+1</f>
        <v>9</v>
      </c>
    </row>
    <row r="71" spans="1:10" x14ac:dyDescent="0.25">
      <c r="A71" s="36" t="s">
        <v>0</v>
      </c>
      <c r="B71" s="35">
        <f>SUM(B67:B70)</f>
        <v>25467</v>
      </c>
      <c r="C71" s="130"/>
      <c r="D71" s="35">
        <f>SUM(D67:D70)</f>
        <v>1404</v>
      </c>
      <c r="E71" s="35">
        <f>SUM(E67:E70)</f>
        <v>0</v>
      </c>
      <c r="F71" s="34">
        <f>SUM(F67:F70)</f>
        <v>27.021547307040056</v>
      </c>
      <c r="G71" s="34">
        <f>SUM(G67:G70)</f>
        <v>10440</v>
      </c>
      <c r="H71" s="33"/>
      <c r="I71" s="33"/>
      <c r="J71" s="32">
        <f>SUM(J67:J70)</f>
        <v>30</v>
      </c>
    </row>
    <row r="72" spans="1:10" x14ac:dyDescent="0.25">
      <c r="A72" s="19"/>
      <c r="B72" s="20"/>
      <c r="C72" s="20"/>
      <c r="D72" s="20"/>
      <c r="E72" s="20"/>
      <c r="F72" s="19"/>
      <c r="G72" s="19"/>
      <c r="H72" s="19"/>
      <c r="I72" s="19"/>
      <c r="J72" s="18"/>
    </row>
    <row r="73" spans="1:10" ht="102" customHeight="1" x14ac:dyDescent="0.25">
      <c r="A73" s="30" t="s">
        <v>21</v>
      </c>
      <c r="B73" s="31" t="s">
        <v>80</v>
      </c>
      <c r="C73" s="31" t="s">
        <v>81</v>
      </c>
      <c r="D73" s="31" t="s">
        <v>13</v>
      </c>
      <c r="E73" s="31" t="s">
        <v>12</v>
      </c>
      <c r="F73" s="30" t="s">
        <v>11</v>
      </c>
      <c r="G73" s="30" t="s">
        <v>78</v>
      </c>
      <c r="H73" s="30" t="s">
        <v>10</v>
      </c>
      <c r="I73" s="30" t="s">
        <v>9</v>
      </c>
      <c r="J73" s="21" t="s">
        <v>76</v>
      </c>
    </row>
    <row r="74" spans="1:10" x14ac:dyDescent="0.25">
      <c r="A74" s="30" t="s">
        <v>20</v>
      </c>
      <c r="B74" s="24">
        <v>4075</v>
      </c>
      <c r="C74" s="29">
        <v>330807</v>
      </c>
      <c r="D74" s="29">
        <v>351</v>
      </c>
      <c r="E74" s="28"/>
      <c r="F74" s="27">
        <f>B74/C74*D74</f>
        <v>4.3237446607840821</v>
      </c>
      <c r="G74" s="22">
        <f>348*J74</f>
        <v>1392</v>
      </c>
      <c r="H74" s="22">
        <f>B74*100/330807</f>
        <v>1.2318360856934709</v>
      </c>
      <c r="I74" s="22">
        <f>H74*127419/100</f>
        <v>1569.5932220297636</v>
      </c>
      <c r="J74" s="26">
        <f>INT(I74/348)</f>
        <v>4</v>
      </c>
    </row>
    <row r="75" spans="1:10" x14ac:dyDescent="0.25">
      <c r="A75" s="30" t="s">
        <v>19</v>
      </c>
      <c r="B75" s="24">
        <v>6259</v>
      </c>
      <c r="C75" s="29">
        <v>330807</v>
      </c>
      <c r="D75" s="29">
        <v>351</v>
      </c>
      <c r="E75" s="28"/>
      <c r="F75" s="27">
        <f>B75/C75*D75</f>
        <v>6.6410595906374414</v>
      </c>
      <c r="G75" s="22">
        <f>348*J75</f>
        <v>2436</v>
      </c>
      <c r="H75" s="22">
        <f>B75*100/330807</f>
        <v>1.8920397694123765</v>
      </c>
      <c r="I75" s="22">
        <f>H75*127419/100</f>
        <v>2410.8181537875557</v>
      </c>
      <c r="J75" s="26">
        <f>INT(I75/348)+1</f>
        <v>7</v>
      </c>
    </row>
    <row r="76" spans="1:10" x14ac:dyDescent="0.25">
      <c r="A76" s="30" t="s">
        <v>18</v>
      </c>
      <c r="B76" s="24">
        <v>2474</v>
      </c>
      <c r="C76" s="29">
        <v>330807</v>
      </c>
      <c r="D76" s="29">
        <v>351</v>
      </c>
      <c r="E76" s="28"/>
      <c r="F76" s="27">
        <f>B76/C76*D76</f>
        <v>2.6250170038723488</v>
      </c>
      <c r="G76" s="22">
        <f>348*J76</f>
        <v>696</v>
      </c>
      <c r="H76" s="22">
        <f>B76*100/330807</f>
        <v>0.74786809227132434</v>
      </c>
      <c r="I76" s="22">
        <f>H76*127419/100</f>
        <v>952.9260444911987</v>
      </c>
      <c r="J76" s="26">
        <f>INT(I76/348)</f>
        <v>2</v>
      </c>
    </row>
    <row r="77" spans="1:10" x14ac:dyDescent="0.25">
      <c r="A77" s="30" t="s">
        <v>17</v>
      </c>
      <c r="B77" s="24">
        <v>3216</v>
      </c>
      <c r="C77" s="29">
        <v>330807</v>
      </c>
      <c r="D77" s="29">
        <v>351</v>
      </c>
      <c r="E77" s="28"/>
      <c r="F77" s="27">
        <f>B77/C77*D77</f>
        <v>3.4123098967071432</v>
      </c>
      <c r="G77" s="22">
        <f>348*J77</f>
        <v>1044</v>
      </c>
      <c r="H77" s="22">
        <f>B77*100/330807</f>
        <v>0.97216806173992687</v>
      </c>
      <c r="I77" s="22">
        <f>H77*127419/100</f>
        <v>1238.7268225883975</v>
      </c>
      <c r="J77" s="26">
        <f>INT(I77/348)</f>
        <v>3</v>
      </c>
    </row>
    <row r="78" spans="1:10" x14ac:dyDescent="0.25">
      <c r="A78" s="30" t="s">
        <v>16</v>
      </c>
      <c r="B78" s="24">
        <v>2629</v>
      </c>
      <c r="C78" s="29">
        <v>330807</v>
      </c>
      <c r="D78" s="29">
        <v>351</v>
      </c>
      <c r="E78" s="28"/>
      <c r="F78" s="27">
        <f>B78/C78*D78</f>
        <v>2.7894784572273257</v>
      </c>
      <c r="G78" s="22">
        <f>348*J78</f>
        <v>696</v>
      </c>
      <c r="H78" s="22">
        <f>B78*100/330807</f>
        <v>0.7947232071872723</v>
      </c>
      <c r="I78" s="22">
        <f>H78*127419/100</f>
        <v>1012.6283633659505</v>
      </c>
      <c r="J78" s="26">
        <f>INT(I78/348)</f>
        <v>2</v>
      </c>
    </row>
    <row r="79" spans="1:10" x14ac:dyDescent="0.25">
      <c r="A79" s="30" t="s">
        <v>15</v>
      </c>
      <c r="B79" s="24">
        <v>2369</v>
      </c>
      <c r="C79" s="29">
        <v>330807</v>
      </c>
      <c r="D79" s="29">
        <v>351</v>
      </c>
      <c r="E79" s="28"/>
      <c r="F79" s="27">
        <f>B79/C79*D79</f>
        <v>2.5136076322447831</v>
      </c>
      <c r="G79" s="22">
        <f>348*J79</f>
        <v>696</v>
      </c>
      <c r="H79" s="22">
        <f>B79*100/330807</f>
        <v>0.7161275305540693</v>
      </c>
      <c r="I79" s="22">
        <f>H79*127471.9295/100</f>
        <v>912.86158087797423</v>
      </c>
      <c r="J79" s="26">
        <f>INT(I79/348)</f>
        <v>2</v>
      </c>
    </row>
    <row r="80" spans="1:10" x14ac:dyDescent="0.25">
      <c r="A80" s="25" t="s">
        <v>0</v>
      </c>
      <c r="B80" s="24">
        <f>SUM(B74:B79)</f>
        <v>21022</v>
      </c>
      <c r="C80" s="131"/>
      <c r="D80" s="24">
        <f>SUM(D74:D79)</f>
        <v>2106</v>
      </c>
      <c r="E80" s="24">
        <f>SUM(E74:E79)</f>
        <v>0</v>
      </c>
      <c r="F80" s="23">
        <f>SUM(F74:F79)</f>
        <v>22.305217241473123</v>
      </c>
      <c r="G80" s="23">
        <f>SUM(G74:G79)</f>
        <v>6960</v>
      </c>
      <c r="H80" s="22"/>
      <c r="I80" s="22"/>
      <c r="J80" s="21">
        <f>SUM(J74:J79)</f>
        <v>20</v>
      </c>
    </row>
    <row r="81" spans="1:10" x14ac:dyDescent="0.25">
      <c r="A81" s="19"/>
      <c r="B81" s="20"/>
      <c r="C81" s="20"/>
      <c r="D81" s="20"/>
      <c r="E81" s="20"/>
      <c r="F81" s="19"/>
      <c r="G81" s="19"/>
      <c r="H81" s="19"/>
      <c r="I81" s="19"/>
      <c r="J81" s="18"/>
    </row>
    <row r="82" spans="1:10" ht="105.75" customHeight="1" x14ac:dyDescent="0.25">
      <c r="A82" s="7" t="s">
        <v>14</v>
      </c>
      <c r="B82" s="17" t="s">
        <v>80</v>
      </c>
      <c r="C82" s="17" t="s">
        <v>81</v>
      </c>
      <c r="D82" s="17" t="s">
        <v>13</v>
      </c>
      <c r="E82" s="17" t="s">
        <v>12</v>
      </c>
      <c r="F82" s="7" t="s">
        <v>11</v>
      </c>
      <c r="G82" s="7" t="s">
        <v>78</v>
      </c>
      <c r="H82" s="7" t="s">
        <v>10</v>
      </c>
      <c r="I82" s="7" t="s">
        <v>9</v>
      </c>
      <c r="J82" s="16" t="s">
        <v>76</v>
      </c>
    </row>
    <row r="83" spans="1:10" x14ac:dyDescent="0.25">
      <c r="A83" s="7" t="s">
        <v>8</v>
      </c>
      <c r="B83" s="14">
        <v>90879</v>
      </c>
      <c r="C83" s="13">
        <v>495952</v>
      </c>
      <c r="D83" s="13">
        <v>471</v>
      </c>
      <c r="E83" s="12">
        <f>(B83/1.33)/C83*D83</f>
        <v>64.892298878790356</v>
      </c>
      <c r="F83" s="11">
        <f>B83/C83*D83</f>
        <v>86.306757508791165</v>
      </c>
      <c r="G83" s="13">
        <f>348*J83</f>
        <v>19836</v>
      </c>
      <c r="H83" s="6">
        <f>B83*100/165145</f>
        <v>55.029822277392597</v>
      </c>
      <c r="I83" s="6">
        <f>H83*36381.00782/100</f>
        <v>20020.403946070302</v>
      </c>
      <c r="J83" s="6">
        <f>INT(I83/348)</f>
        <v>57</v>
      </c>
    </row>
    <row r="84" spans="1:10" ht="30" x14ac:dyDescent="0.25">
      <c r="A84" s="7" t="s">
        <v>7</v>
      </c>
      <c r="B84" s="15">
        <v>4085</v>
      </c>
      <c r="C84" s="13">
        <v>330807</v>
      </c>
      <c r="D84" s="13">
        <v>351</v>
      </c>
      <c r="E84" s="12"/>
      <c r="F84" s="11">
        <f>B84/C84*D84</f>
        <v>4.3343550771295654</v>
      </c>
      <c r="G84" s="114">
        <f>348*J84</f>
        <v>1392</v>
      </c>
      <c r="H84" s="6">
        <f>B84*100/330807</f>
        <v>1.2348589963332095</v>
      </c>
      <c r="I84" s="6">
        <f>H84*127419/100</f>
        <v>1573.4449845378122</v>
      </c>
      <c r="J84" s="6">
        <f>INT(I84/348)</f>
        <v>4</v>
      </c>
    </row>
    <row r="85" spans="1:10" x14ac:dyDescent="0.25">
      <c r="A85" s="7" t="s">
        <v>6</v>
      </c>
      <c r="B85" s="14">
        <v>2728</v>
      </c>
      <c r="C85" s="13">
        <v>330807</v>
      </c>
      <c r="D85" s="13">
        <v>351</v>
      </c>
      <c r="E85" s="12"/>
      <c r="F85" s="11">
        <f>B85/C85*D85</f>
        <v>2.894521579047602</v>
      </c>
      <c r="G85" s="114">
        <f>348*J85</f>
        <v>1044</v>
      </c>
      <c r="H85" s="6">
        <f>B85*100/330807</f>
        <v>0.82465002252068431</v>
      </c>
      <c r="I85" s="6">
        <f>H85*127419/100</f>
        <v>1050.7608121956307</v>
      </c>
      <c r="J85" s="6">
        <f>INT(I85/348)</f>
        <v>3</v>
      </c>
    </row>
    <row r="86" spans="1:10" x14ac:dyDescent="0.25">
      <c r="A86" s="7" t="s">
        <v>5</v>
      </c>
      <c r="B86" s="14">
        <v>4036</v>
      </c>
      <c r="C86" s="13">
        <v>330807</v>
      </c>
      <c r="D86" s="13">
        <v>351</v>
      </c>
      <c r="E86" s="12"/>
      <c r="F86" s="11">
        <f>B86/C86*D86</f>
        <v>4.2823640370367011</v>
      </c>
      <c r="G86" s="114">
        <f>348*J86</f>
        <v>1392</v>
      </c>
      <c r="H86" s="6">
        <f>B86*100/330807</f>
        <v>1.2200467341984904</v>
      </c>
      <c r="I86" s="6">
        <f>H86*127419/100</f>
        <v>1554.5713482483743</v>
      </c>
      <c r="J86" s="6">
        <f>INT(I86/348)</f>
        <v>4</v>
      </c>
    </row>
    <row r="87" spans="1:10" x14ac:dyDescent="0.25">
      <c r="A87" s="7" t="s">
        <v>4</v>
      </c>
      <c r="B87" s="14">
        <v>18338</v>
      </c>
      <c r="C87" s="13">
        <v>330807</v>
      </c>
      <c r="D87" s="13">
        <v>351</v>
      </c>
      <c r="E87" s="12"/>
      <c r="F87" s="11">
        <f>B87/C87*D87</f>
        <v>19.457381494345647</v>
      </c>
      <c r="G87" s="114">
        <f>348*J87</f>
        <v>7308</v>
      </c>
      <c r="H87" s="6">
        <f>B87*100/330807</f>
        <v>5.5434135311526056</v>
      </c>
      <c r="I87" s="6">
        <f>H87*127419/100</f>
        <v>7063.3620872593383</v>
      </c>
      <c r="J87" s="6">
        <f>INT(I87/348)+1</f>
        <v>21</v>
      </c>
    </row>
    <row r="88" spans="1:10" x14ac:dyDescent="0.25">
      <c r="A88" s="7" t="s">
        <v>3</v>
      </c>
      <c r="B88" s="14">
        <v>5780</v>
      </c>
      <c r="C88" s="13">
        <v>330807</v>
      </c>
      <c r="D88" s="13">
        <v>351</v>
      </c>
      <c r="E88" s="12"/>
      <c r="F88" s="11">
        <f>B88/C88*D88</f>
        <v>6.1328206476888338</v>
      </c>
      <c r="G88" s="114">
        <f>348*J88</f>
        <v>2436</v>
      </c>
      <c r="H88" s="6">
        <f>B88*100/330807</f>
        <v>1.7472423497688985</v>
      </c>
      <c r="I88" s="6">
        <f>H88*127419/100</f>
        <v>2226.3187296520327</v>
      </c>
      <c r="J88" s="6">
        <f>INT(I88/348)+1</f>
        <v>7</v>
      </c>
    </row>
    <row r="89" spans="1:10" x14ac:dyDescent="0.25">
      <c r="A89" s="7" t="s">
        <v>2</v>
      </c>
      <c r="B89" s="14">
        <v>5973</v>
      </c>
      <c r="C89" s="13">
        <v>330807</v>
      </c>
      <c r="D89" s="13">
        <v>351</v>
      </c>
      <c r="E89" s="12"/>
      <c r="F89" s="11">
        <f>B89/C89*D89</f>
        <v>6.3376016831566435</v>
      </c>
      <c r="G89" s="114">
        <f>348*J89</f>
        <v>2436</v>
      </c>
      <c r="H89" s="6">
        <f>B89*100/330807</f>
        <v>1.8055845251158531</v>
      </c>
      <c r="I89" s="6">
        <f>H89*127419/100</f>
        <v>2300.657746057369</v>
      </c>
      <c r="J89" s="6">
        <f>INT(I89/348)+1</f>
        <v>7</v>
      </c>
    </row>
    <row r="90" spans="1:10" x14ac:dyDescent="0.25">
      <c r="A90" s="7" t="s">
        <v>1</v>
      </c>
      <c r="B90" s="14">
        <v>5972</v>
      </c>
      <c r="C90" s="13">
        <v>330807</v>
      </c>
      <c r="D90" s="13">
        <v>351</v>
      </c>
      <c r="E90" s="12"/>
      <c r="F90" s="11">
        <f>B90/C90*D90</f>
        <v>6.3365406415220962</v>
      </c>
      <c r="G90" s="114">
        <f>348*J90</f>
        <v>2436</v>
      </c>
      <c r="H90" s="6">
        <f>B90*100/330807</f>
        <v>1.8052822340518793</v>
      </c>
      <c r="I90" s="6">
        <f>H90*127419/100</f>
        <v>2300.2725698065642</v>
      </c>
      <c r="J90" s="6">
        <f>INT(I90/348)+1</f>
        <v>7</v>
      </c>
    </row>
    <row r="91" spans="1:10" x14ac:dyDescent="0.25">
      <c r="A91" s="10" t="s">
        <v>0</v>
      </c>
      <c r="B91" s="9">
        <f>SUM(B83:B90)</f>
        <v>137791</v>
      </c>
      <c r="C91" s="132"/>
      <c r="D91" s="9">
        <f>SUM(D83:D90)</f>
        <v>2928</v>
      </c>
      <c r="E91" s="8">
        <f>SUM(E83:E90)</f>
        <v>64.892298878790356</v>
      </c>
      <c r="F91" s="7">
        <f>SUM(F83:F90)</f>
        <v>136.08234266871827</v>
      </c>
      <c r="G91" s="16">
        <f>SUM(G83:G90)</f>
        <v>38280</v>
      </c>
      <c r="H91" s="6"/>
      <c r="I91" s="6"/>
      <c r="J91" s="5">
        <f>SUM(J83:J90)</f>
        <v>110</v>
      </c>
    </row>
    <row r="92" spans="1:10" x14ac:dyDescent="0.25">
      <c r="A92" s="120" t="s">
        <v>79</v>
      </c>
      <c r="G92" s="4">
        <f>SUM(G91,G80,G71,G64,G57,G47,G38,G30,G20,G8)</f>
        <v>163560</v>
      </c>
      <c r="J92" s="1">
        <f>SUM(J91,J80,J71,J64,J57,J47,J38,J30,J20,J8)</f>
        <v>470</v>
      </c>
    </row>
    <row r="98" spans="1:2" x14ac:dyDescent="0.25">
      <c r="B98" s="4"/>
    </row>
    <row r="99" spans="1:2" x14ac:dyDescent="0.25">
      <c r="A99" s="3"/>
    </row>
  </sheetData>
  <pageMargins left="0.7" right="0.7" top="0.75" bottom="0.75" header="0.3" footer="0.3"/>
  <pageSetup paperSize="9" orientation="portrait" r:id="rId1"/>
  <headerFooter>
    <oddHeader xml:space="preserve">&amp;C&amp;"-,Bold"&amp;12Jaunimo savanoriškos tarnybos 2021 m. savanorių paskirtymo tvarka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2021-2022 m. JST konkursui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 Grigaliūnas</dc:creator>
  <cp:lastModifiedBy>Darius Grigaliūnas</cp:lastModifiedBy>
  <dcterms:created xsi:type="dcterms:W3CDTF">2020-10-05T07:21:13Z</dcterms:created>
  <dcterms:modified xsi:type="dcterms:W3CDTF">2020-10-05T07:32:15Z</dcterms:modified>
</cp:coreProperties>
</file>